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81" firstSheet="3" activeTab="9"/>
  </bookViews>
  <sheets>
    <sheet name="пр. Ленина 16" sheetId="1" r:id="rId1"/>
    <sheet name="пр. Ленина 20а" sheetId="2" r:id="rId2"/>
    <sheet name="пр. Ленина 24" sheetId="3" r:id="rId3"/>
    <sheet name="пр. Ленина 26" sheetId="4" r:id="rId4"/>
    <sheet name="пр. Ленина 28" sheetId="5" r:id="rId5"/>
    <sheet name="пр. Ленина 30.13" sheetId="6" r:id="rId6"/>
    <sheet name="ул. Маяковского 3" sheetId="7" r:id="rId7"/>
    <sheet name="ул. Маяковского 4" sheetId="8" r:id="rId8"/>
    <sheet name="ул. Маяковского 5" sheetId="9" r:id="rId9"/>
    <sheet name="ул. Маяковского 13" sheetId="10" r:id="rId10"/>
    <sheet name="Свод." sheetId="11" state="hidden" r:id="rId11"/>
  </sheets>
  <definedNames/>
  <calcPr fullCalcOnLoad="1"/>
</workbook>
</file>

<file path=xl/comments10.xml><?xml version="1.0" encoding="utf-8"?>
<comments xmlns="http://schemas.openxmlformats.org/spreadsheetml/2006/main">
  <authors>
    <author>Автор</author>
  </authors>
  <commentList>
    <comment ref="B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козырёк</t>
        </r>
      </text>
    </comment>
  </commentList>
</comments>
</file>

<file path=xl/sharedStrings.xml><?xml version="1.0" encoding="utf-8"?>
<sst xmlns="http://schemas.openxmlformats.org/spreadsheetml/2006/main" count="3621" uniqueCount="235">
  <si>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</si>
  <si>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</si>
  <si>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</si>
  <si>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</si>
  <si>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</si>
  <si>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</si>
  <si>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</si>
  <si>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</si>
  <si>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</si>
  <si>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</si>
  <si>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</si>
  <si>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</si>
  <si>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</si>
  <si>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</si>
  <si>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</si>
  <si>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</si>
  <si>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</si>
  <si>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</si>
  <si>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</si>
  <si>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</si>
  <si>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</si>
  <si>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</si>
  <si>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</si>
  <si>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</si>
  <si>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</si>
  <si>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</si>
  <si>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</si>
  <si>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</si>
  <si>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</si>
  <si>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</si>
  <si>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</si>
  <si>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</si>
  <si>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</si>
  <si>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</si>
  <si>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</si>
  <si>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</si>
  <si>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</si>
  <si>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</si>
  <si>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</si>
  <si>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</si>
  <si>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</si>
  <si>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</si>
  <si>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</si>
  <si>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</si>
  <si>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</si>
  <si>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</si>
  <si>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</si>
  <si>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</si>
  <si>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</si>
  <si>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</si>
  <si>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</si>
  <si>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</si>
  <si>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</si>
  <si>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</si>
  <si>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</si>
  <si>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</si>
  <si>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</si>
  <si>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</si>
  <si>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</si>
  <si>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</si>
  <si>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</si>
  <si>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</si>
  <si>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</si>
  <si>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</si>
  <si>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</si>
  <si>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</si>
  <si>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</si>
  <si>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</si>
  <si>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</si>
  <si>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</si>
  <si>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</si>
  <si>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</si>
  <si>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</si>
  <si>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</si>
  <si>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</si>
  <si>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</si>
  <si>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</si>
  <si>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</si>
  <si>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</si>
  <si>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</si>
  <si>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</si>
  <si>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</si>
  <si>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</si>
  <si>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</si>
  <si>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</si>
  <si>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</si>
  <si>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</si>
  <si>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</si>
  <si>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</si>
  <si>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</si>
  <si>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</si>
  <si>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</si>
  <si>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</si>
  <si>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</si>
  <si>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</si>
  <si>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</si>
  <si>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</si>
  <si>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</si>
  <si>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</si>
  <si>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</si>
  <si>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</si>
  <si>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</si>
  <si>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</si>
  <si>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</si>
  <si>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</si>
  <si>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</si>
  <si>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</si>
  <si>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</si>
  <si>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</si>
  <si>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</si>
  <si>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</si>
  <si>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</si>
  <si>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</si>
  <si>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</si>
  <si>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</si>
  <si>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</si>
  <si>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</si>
  <si>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</si>
  <si>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</si>
  <si>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</si>
  <si>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</si>
  <si>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</si>
  <si>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</si>
  <si>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</si>
  <si>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</si>
  <si>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</si>
  <si>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</si>
  <si>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</si>
  <si>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</si>
  <si>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</si>
  <si>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</si>
  <si>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</si>
  <si>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</si>
  <si>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</si>
  <si>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</si>
  <si>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</si>
  <si>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</si>
  <si>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</si>
  <si>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</si>
  <si>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</si>
  <si>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</si>
  <si>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</si>
  <si>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</si>
  <si>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</si>
  <si>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</si>
  <si>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</si>
  <si>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</si>
  <si>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</si>
  <si>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</si>
  <si>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</si>
  <si>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</si>
  <si>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</si>
  <si>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</si>
  <si>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</si>
  <si>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</si>
  <si>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</si>
  <si>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</si>
  <si>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</si>
  <si>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</si>
  <si>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</si>
  <si>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</si>
  <si>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</si>
  <si>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</si>
  <si>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</si>
  <si>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</si>
  <si>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</si>
  <si>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</si>
  <si>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</si>
  <si>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</si>
  <si>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</si>
  <si>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</si>
  <si>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</si>
  <si>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</si>
  <si>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</si>
  <si>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</si>
  <si>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</si>
  <si>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</si>
  <si>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</si>
  <si>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</si>
  <si>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</si>
  <si>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</si>
  <si>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</si>
  <si>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</si>
  <si>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</si>
  <si>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</si>
  <si>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 xml:space="preserve">          прочие (страховка)</t>
  </si>
  <si>
    <t>П Ремонт балконов</t>
  </si>
  <si>
    <t>П Ремонт оголовков дымовых труб</t>
  </si>
  <si>
    <t>П Ремонт межэтажных перекрытий и кровли</t>
  </si>
  <si>
    <t>Сводная</t>
  </si>
  <si>
    <t>Ленина 16</t>
  </si>
  <si>
    <t>Ленина 20а</t>
  </si>
  <si>
    <t>Ленина 24</t>
  </si>
  <si>
    <t>Ленина 26</t>
  </si>
  <si>
    <t>Ленина 28</t>
  </si>
  <si>
    <t>Ленина 30.13</t>
  </si>
  <si>
    <t>Маяковского 3</t>
  </si>
  <si>
    <t>Маяковского 4</t>
  </si>
  <si>
    <t>Маяковского 5</t>
  </si>
  <si>
    <t>Маяковского 13</t>
  </si>
  <si>
    <t>Итого по ЖЭУ №8</t>
  </si>
  <si>
    <t>МУП."ПТП ГХ" промывка системы отопления</t>
  </si>
  <si>
    <t>Флекс Устоновка и обсл.приб-в учета для передачи данных по ком/ус</t>
  </si>
  <si>
    <t>Остекленение подъездов</t>
  </si>
  <si>
    <t>Замена электр.стояков и лежаков</t>
  </si>
  <si>
    <t>Ремонт кровли</t>
  </si>
  <si>
    <t>ремонт лестн.клеток и тамбуров, замена почт.ящиков</t>
  </si>
  <si>
    <t>замена водопроводного стояка</t>
  </si>
  <si>
    <t>установка радиатора</t>
  </si>
  <si>
    <t>ремонт ВРУ и проводки</t>
  </si>
  <si>
    <t>Замена дверного блока</t>
  </si>
  <si>
    <t>Ремонт фасада и цоколя</t>
  </si>
  <si>
    <t>Ремонт балкон.плиты</t>
  </si>
  <si>
    <t>замена канализ.труб и стояка</t>
  </si>
  <si>
    <t>подключение и замена ввода</t>
  </si>
  <si>
    <t>Замена задвижек, замена задвижек на шар.краны</t>
  </si>
  <si>
    <t>Ремонт электр.освещения</t>
  </si>
  <si>
    <t>Замена водопроводного стояка</t>
  </si>
  <si>
    <t>Подключение и замена ввода</t>
  </si>
  <si>
    <t>Ремонт цоколя и фасада</t>
  </si>
  <si>
    <t>Замена канал.труб и стояка</t>
  </si>
  <si>
    <t>ремонт электр.освещения</t>
  </si>
  <si>
    <t>при проведении текущего ремонта</t>
  </si>
  <si>
    <t>Публичное акционерное общество "Северное" (ПАО "Северное") ИНН5053040768</t>
  </si>
  <si>
    <t>Ремонт оголовков дымовых труб, Остекленение подъездов, Замена электр.стояков и лежаков, Замена электр.стояков и лежаков, Ремонт кровли</t>
  </si>
  <si>
    <t>Индивидуальный предприниматель Яременко С.Н., ИНН 505301781047,   Публичное акционерное общество "Северное" (ПАО "Северное") ИНН5053040768</t>
  </si>
  <si>
    <t>Остекленение подъездов, Ремонт лестн.клеток и тамбуров, замена почт.ящиков Замена водопроводного стояка</t>
  </si>
  <si>
    <t xml:space="preserve">  Публичное акционерное общество "Северное" (ПАО "Северное") ИНН5053040768</t>
  </si>
  <si>
    <t>Остекленение подъездов, Ремонт лестн.клеток и тамбуров, замена почт.ящиков, Ремонт фасада и цоколя, Замена дверного блока, Ремонт ВРУ и проводки, Установка радиатора</t>
  </si>
  <si>
    <t xml:space="preserve"> Ремонт межэтажных перекрытий и кровли, Остекленение подъездов,  Ремонт лестн.клеток и тамбуров, замена почт.ящиков, Ремонт балкон.плиты,  Замена канализ.труб и стояка, Подключение и замена ввода</t>
  </si>
  <si>
    <t xml:space="preserve"> И.П.Концедалова ИНН505303848201,  Публичное акционерное общество "Северное" (ПАО "Северное") ИНН5053040768</t>
  </si>
  <si>
    <t>Остекленение подъездов, Ремонт лестн.клеток и тамбуров, замена почт.ящиков, Замена задвижек, замена задвижек на шар.краны, Ремонт электр.освещения, Замена водопроводного стояка, Подключение и замена ввода</t>
  </si>
  <si>
    <t>Остекленение подъездов, Ремонт лестн.клеток и тамбуров, замена почт.ящиков, Ремонт цоколя и фасада, Замена водопроводного стояка</t>
  </si>
  <si>
    <t>Остекленение подъездов, Ремонт лестн.клеток и тамбуров, замена почт.ящиков, Замена канал.труб и стояка</t>
  </si>
  <si>
    <t>Ремонт козырька над входом в 3 под, Остекленение подъездов, Ремонт электр.освещения, Замена водопроводного стояка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</si>
</sst>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49" fontId="3" fillId="0" borderId="13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6" sqref="B16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471478.44+8236.74</f>
        <v>479715.18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479715.18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761823.35+110476.17</f>
        <v>872299.52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106764.19+794888.56</f>
        <v>901652.75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901652.75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901652.75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450361.94999999995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438413.23+11948.72</f>
        <v>450361.94999999995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71" t="s">
        <v>203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1" t="s">
        <v>223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162017.07+7538.43</f>
        <v>169555.5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169555.5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374264.56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21312.8+352951.76</f>
        <v>374264.56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9866.40148011101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259432.35+7207.15</f>
        <v>266639.5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218037.43+6821.68</f>
        <v>224859.11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76520.45+1285.58+0.01</f>
        <v>77806.04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313367.48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214480.34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153569.79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9866.40148011101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139801.89+3954.61</f>
        <v>143756.5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117495.16+3743.09</f>
        <v>121238.25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41235.04+705.43</f>
        <v>41940.47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143916.61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95494.83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68375.13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560.68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f>797401.42+124223.57</f>
        <v>921624.99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f>670168.38+111046.19</f>
        <v>781214.5700000001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f>235196.26+19321.79</f>
        <v>254518.05000000002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v>757334.65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572747.55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289593.4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8.5" customHeight="1">
      <c r="A95" s="6" t="s">
        <v>148</v>
      </c>
      <c r="B95" s="16" t="s">
        <v>149</v>
      </c>
      <c r="C95" s="8" t="s">
        <v>16</v>
      </c>
      <c r="D95" s="17">
        <v>58449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1036677.3352999999</v>
      </c>
    </row>
    <row r="103" spans="1:4" ht="15" hidden="1">
      <c r="A103" s="24">
        <v>1</v>
      </c>
      <c r="B103" s="29" t="s">
        <v>155</v>
      </c>
      <c r="C103" s="30"/>
      <c r="D103" s="31">
        <v>117472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62625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66212.48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258080.00999999998</v>
      </c>
    </row>
    <row r="114" spans="1:4" ht="45" hidden="1">
      <c r="A114" s="44" t="s">
        <v>7</v>
      </c>
      <c r="B114" s="45" t="s">
        <v>165</v>
      </c>
      <c r="C114" s="46"/>
      <c r="D114" s="47">
        <v>150488</v>
      </c>
    </row>
    <row r="115" spans="1:4" ht="15" hidden="1">
      <c r="A115" s="48" t="s">
        <v>7</v>
      </c>
      <c r="B115" s="49" t="s">
        <v>166</v>
      </c>
      <c r="C115" s="34"/>
      <c r="D115" s="31">
        <v>46501</v>
      </c>
    </row>
    <row r="116" spans="1:4" ht="15" hidden="1">
      <c r="A116" s="48" t="s">
        <v>7</v>
      </c>
      <c r="B116" s="49" t="s">
        <v>167</v>
      </c>
      <c r="C116" s="34"/>
      <c r="D116" s="31">
        <v>10233.68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9043</v>
      </c>
    </row>
    <row r="118" spans="1:4" ht="15" hidden="1">
      <c r="A118" s="48"/>
      <c r="B118" s="49" t="s">
        <v>201</v>
      </c>
      <c r="C118" s="34"/>
      <c r="D118" s="31">
        <v>1214</v>
      </c>
    </row>
    <row r="119" spans="1:4" ht="15" hidden="1">
      <c r="A119" s="48"/>
      <c r="B119" s="49" t="s">
        <v>202</v>
      </c>
      <c r="C119" s="34"/>
      <c r="D119" s="31">
        <v>7829</v>
      </c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23388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1008.33</v>
      </c>
    </row>
    <row r="126" spans="1:4" ht="15" hidden="1">
      <c r="A126" s="48"/>
      <c r="B126" s="49" t="s">
        <v>203</v>
      </c>
      <c r="C126" s="34"/>
      <c r="D126" s="31">
        <v>1008.33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17418</v>
      </c>
    </row>
    <row r="137" spans="1:4" ht="15" hidden="1">
      <c r="A137" s="48"/>
      <c r="B137" s="51" t="s">
        <v>172</v>
      </c>
      <c r="C137" s="34"/>
      <c r="D137" s="31">
        <v>1686</v>
      </c>
    </row>
    <row r="138" spans="1:4" ht="15" hidden="1">
      <c r="A138" s="48"/>
      <c r="B138" s="51" t="s">
        <v>173</v>
      </c>
      <c r="C138" s="34"/>
      <c r="D138" s="31">
        <v>5083</v>
      </c>
    </row>
    <row r="139" spans="1:4" ht="15" hidden="1">
      <c r="A139" s="48"/>
      <c r="B139" s="51" t="s">
        <v>174</v>
      </c>
      <c r="C139" s="34"/>
      <c r="D139" s="31">
        <v>4502</v>
      </c>
    </row>
    <row r="140" spans="1:4" ht="15" hidden="1">
      <c r="A140" s="48"/>
      <c r="B140" s="51" t="s">
        <v>175</v>
      </c>
      <c r="C140" s="34"/>
      <c r="D140" s="31">
        <v>1935</v>
      </c>
    </row>
    <row r="141" spans="1:4" ht="15" hidden="1">
      <c r="A141" s="48"/>
      <c r="B141" s="51" t="s">
        <v>176</v>
      </c>
      <c r="C141" s="34"/>
      <c r="D141" s="31">
        <v>4212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18488.62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147871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1823.33</v>
      </c>
    </row>
    <row r="146" spans="1:4" ht="15" hidden="1">
      <c r="A146" s="24">
        <v>11</v>
      </c>
      <c r="B146" s="29" t="s">
        <v>181</v>
      </c>
      <c r="C146" s="30"/>
      <c r="D146" s="31">
        <f>D147+11281+75984+195735</f>
        <v>357525.8953</v>
      </c>
    </row>
    <row r="147" spans="1:4" ht="30" hidden="1">
      <c r="A147" s="25" t="s">
        <v>182</v>
      </c>
      <c r="B147" s="54" t="s">
        <v>183</v>
      </c>
      <c r="C147" s="55"/>
      <c r="D147" s="75">
        <f>60*78.5*12+(794888.56+1005700.97)*0.01</f>
        <v>74525.8953</v>
      </c>
    </row>
    <row r="148" spans="1:4" ht="30" hidden="1">
      <c r="A148" s="56">
        <v>12</v>
      </c>
      <c r="B148" s="57" t="s">
        <v>184</v>
      </c>
      <c r="C148" s="30"/>
      <c r="D148" s="31">
        <v>6579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Layout" zoomScaleSheetLayoutView="12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9.7109375" style="3" customWidth="1"/>
    <col min="3" max="3" width="8.140625" style="1" customWidth="1"/>
    <col min="4" max="4" width="24.71093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88840.52+14574.68</f>
        <v>103415.20000000001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103415.20000000001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509905.8+47097.24</f>
        <v>557003.04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47097.24+475733</f>
        <v>522830.24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522830.24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522830.24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137588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123013.32+14574.68</f>
        <v>137588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76.5">
      <c r="A31" s="19" t="s">
        <v>59</v>
      </c>
      <c r="B31" s="16" t="s">
        <v>52</v>
      </c>
      <c r="C31" s="8" t="s">
        <v>7</v>
      </c>
      <c r="D31" s="71" t="s">
        <v>234</v>
      </c>
    </row>
    <row r="32" spans="1:4" s="9" customFormat="1" ht="66.75" customHeight="1">
      <c r="A32" s="19" t="s">
        <v>60</v>
      </c>
      <c r="B32" s="16" t="s">
        <v>55</v>
      </c>
      <c r="C32" s="8" t="s">
        <v>7</v>
      </c>
      <c r="D32" s="71" t="s">
        <v>230</v>
      </c>
    </row>
    <row r="33" spans="1:4" s="9" customFormat="1" ht="30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68931.1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68931.1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2462.6790167438544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69127.4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56304.49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12822.91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69127.4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83986.65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-3728.94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2462.6790167438544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37925.72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30890.62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7035.1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37925.72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50368.68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-2236.33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152.56514091614235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264549.48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215476.39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49073.09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264549.48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269647.24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12567.01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39497</v>
      </c>
    </row>
    <row r="96" ht="15"/>
    <row r="97" ht="15"/>
    <row r="98" ht="15"/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597513.385</v>
      </c>
    </row>
    <row r="103" spans="1:4" ht="15" hidden="1">
      <c r="A103" s="24">
        <v>1</v>
      </c>
      <c r="B103" s="29" t="s">
        <v>155</v>
      </c>
      <c r="C103" s="30"/>
      <c r="D103" s="31">
        <v>67010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35723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16496.79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188185.24</v>
      </c>
    </row>
    <row r="114" spans="1:4" ht="45" hidden="1">
      <c r="A114" s="44" t="s">
        <v>7</v>
      </c>
      <c r="B114" s="45" t="s">
        <v>165</v>
      </c>
      <c r="C114" s="46"/>
      <c r="D114" s="47">
        <v>85441</v>
      </c>
    </row>
    <row r="115" spans="1:4" ht="15" hidden="1">
      <c r="A115" s="48" t="s">
        <v>7</v>
      </c>
      <c r="B115" s="49" t="s">
        <v>166</v>
      </c>
      <c r="C115" s="34"/>
      <c r="D115" s="31">
        <v>26401</v>
      </c>
    </row>
    <row r="116" spans="1:4" ht="15" hidden="1">
      <c r="A116" s="48" t="s">
        <v>7</v>
      </c>
      <c r="B116" s="49" t="s">
        <v>167</v>
      </c>
      <c r="C116" s="34"/>
      <c r="D116" s="31">
        <v>6788.22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671</v>
      </c>
    </row>
    <row r="118" spans="1:4" ht="15" hidden="1">
      <c r="A118" s="48"/>
      <c r="B118" s="49" t="s">
        <v>201</v>
      </c>
      <c r="C118" s="34"/>
      <c r="D118" s="31">
        <v>671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12926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46332.020000000004</v>
      </c>
    </row>
    <row r="126" spans="1:4" ht="15" hidden="1">
      <c r="A126" s="48"/>
      <c r="B126" s="49" t="s">
        <v>186</v>
      </c>
      <c r="C126" s="34"/>
      <c r="D126" s="31">
        <v>17944</v>
      </c>
    </row>
    <row r="127" spans="1:4" ht="15" hidden="1">
      <c r="A127" s="48"/>
      <c r="B127" s="49" t="s">
        <v>203</v>
      </c>
      <c r="C127" s="34"/>
      <c r="D127" s="31">
        <v>1239</v>
      </c>
    </row>
    <row r="128" spans="1:4" ht="15" hidden="1">
      <c r="A128" s="48"/>
      <c r="B128" s="49" t="s">
        <v>221</v>
      </c>
      <c r="C128" s="34"/>
      <c r="D128" s="31">
        <v>3048.53</v>
      </c>
    </row>
    <row r="129" spans="1:4" ht="15" hidden="1">
      <c r="A129" s="48"/>
      <c r="B129" s="49" t="s">
        <v>207</v>
      </c>
      <c r="C129" s="34"/>
      <c r="D129" s="31">
        <v>24100.49</v>
      </c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9626</v>
      </c>
    </row>
    <row r="137" spans="1:4" ht="15" hidden="1">
      <c r="A137" s="48"/>
      <c r="B137" s="51" t="s">
        <v>172</v>
      </c>
      <c r="C137" s="34"/>
      <c r="D137" s="31">
        <v>932</v>
      </c>
    </row>
    <row r="138" spans="1:4" ht="15" hidden="1">
      <c r="A138" s="48"/>
      <c r="B138" s="51" t="s">
        <v>173</v>
      </c>
      <c r="C138" s="34"/>
      <c r="D138" s="31">
        <v>2809</v>
      </c>
    </row>
    <row r="139" spans="1:4" ht="15" hidden="1">
      <c r="A139" s="48"/>
      <c r="B139" s="51" t="s">
        <v>174</v>
      </c>
      <c r="C139" s="34"/>
      <c r="D139" s="31">
        <v>2488</v>
      </c>
    </row>
    <row r="140" spans="1:4" ht="15" hidden="1">
      <c r="A140" s="48"/>
      <c r="B140" s="51" t="s">
        <v>175</v>
      </c>
      <c r="C140" s="34"/>
      <c r="D140" s="31">
        <v>1069</v>
      </c>
    </row>
    <row r="141" spans="1:4" ht="15" hidden="1">
      <c r="A141" s="48"/>
      <c r="B141" s="51" t="s">
        <v>176</v>
      </c>
      <c r="C141" s="34"/>
      <c r="D141" s="31">
        <v>2328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11186.96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81723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1103.35</v>
      </c>
    </row>
    <row r="146" spans="1:4" ht="15" hidden="1">
      <c r="A146" s="24">
        <v>11</v>
      </c>
      <c r="B146" s="29" t="s">
        <v>181</v>
      </c>
      <c r="C146" s="30"/>
      <c r="D146" s="31">
        <f>D147+6235+41994+108176</f>
        <v>192449.04499999998</v>
      </c>
    </row>
    <row r="147" spans="1:4" ht="30" hidden="1">
      <c r="A147" s="25" t="s">
        <v>182</v>
      </c>
      <c r="B147" s="54" t="s">
        <v>183</v>
      </c>
      <c r="C147" s="55"/>
      <c r="D147" s="75">
        <f>30*78.5*12+(475733+302671.5)*0.01</f>
        <v>36044.045</v>
      </c>
    </row>
    <row r="148" spans="1:4" ht="30" hidden="1">
      <c r="A148" s="56">
        <v>12</v>
      </c>
      <c r="B148" s="57" t="s">
        <v>184</v>
      </c>
      <c r="C148" s="30"/>
      <c r="D148" s="31">
        <v>3636</v>
      </c>
    </row>
    <row r="186" ht="15"/>
    <row r="187" ht="15"/>
    <row r="188" ht="15"/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3"/>
  <sheetViews>
    <sheetView workbookViewId="0" topLeftCell="A67">
      <selection activeCell="I65" sqref="I65"/>
    </sheetView>
  </sheetViews>
  <sheetFormatPr defaultColWidth="9.140625" defaultRowHeight="15"/>
  <cols>
    <col min="2" max="2" width="48.7109375" style="0" customWidth="1"/>
    <col min="4" max="4" width="17.57421875" style="61" customWidth="1"/>
    <col min="5" max="13" width="17.57421875" style="0" customWidth="1"/>
    <col min="14" max="14" width="17.57421875" style="61" customWidth="1"/>
  </cols>
  <sheetData>
    <row r="1" spans="1:4" ht="15.75">
      <c r="A1" s="102" t="s">
        <v>189</v>
      </c>
      <c r="B1" s="102"/>
      <c r="C1" s="102"/>
      <c r="D1" s="102"/>
    </row>
    <row r="2" spans="1:14" ht="15">
      <c r="A2" s="1"/>
      <c r="B2" s="1"/>
      <c r="C2" s="1"/>
      <c r="D2" s="76" t="s">
        <v>190</v>
      </c>
      <c r="E2" s="77" t="s">
        <v>191</v>
      </c>
      <c r="F2" s="77" t="s">
        <v>192</v>
      </c>
      <c r="G2" s="77" t="s">
        <v>193</v>
      </c>
      <c r="H2" s="77" t="s">
        <v>194</v>
      </c>
      <c r="I2" s="77" t="s">
        <v>195</v>
      </c>
      <c r="J2" s="77" t="s">
        <v>196</v>
      </c>
      <c r="K2" s="77" t="s">
        <v>197</v>
      </c>
      <c r="L2" s="77" t="s">
        <v>198</v>
      </c>
      <c r="M2" s="77" t="s">
        <v>199</v>
      </c>
      <c r="N2" s="78" t="s">
        <v>200</v>
      </c>
    </row>
    <row r="3" spans="1:14" ht="35.25" customHeight="1">
      <c r="A3" s="83" t="s">
        <v>14</v>
      </c>
      <c r="B3" s="84" t="s">
        <v>15</v>
      </c>
      <c r="C3" s="85" t="s">
        <v>16</v>
      </c>
      <c r="D3" s="83">
        <f>'пр. Ленина 16'!D8</f>
        <v>479715.18</v>
      </c>
      <c r="E3" s="86">
        <f>'пр. Ленина 20а'!D8</f>
        <v>282194.04</v>
      </c>
      <c r="F3" s="86">
        <f>'пр. Ленина 24'!D8</f>
        <v>509216.61</v>
      </c>
      <c r="G3" s="86">
        <f>'пр. Ленина 26'!D8</f>
        <v>242231.42</v>
      </c>
      <c r="H3" s="86">
        <f>'пр. Ленина 28'!D8</f>
        <v>296868.9</v>
      </c>
      <c r="I3" s="86">
        <f>'пр. Ленина 30.13'!D8</f>
        <v>326658.64</v>
      </c>
      <c r="J3" s="86">
        <f>'ул. Маяковского 3'!D8</f>
        <v>990810.97</v>
      </c>
      <c r="K3" s="86">
        <f>'ул. Маяковского 4'!D8</f>
        <v>1171518.72</v>
      </c>
      <c r="L3" s="86">
        <f>'ул. Маяковского 5'!D8</f>
        <v>179396.02</v>
      </c>
      <c r="M3" s="86">
        <f>'ул. Маяковского 13'!D8</f>
        <v>103415.20000000001</v>
      </c>
      <c r="N3" s="86">
        <f>SUM(D3:M3)</f>
        <v>4582025.699999999</v>
      </c>
    </row>
    <row r="4" spans="1:14" ht="18.75" customHeight="1">
      <c r="A4" s="83" t="s">
        <v>17</v>
      </c>
      <c r="B4" s="87" t="s">
        <v>18</v>
      </c>
      <c r="C4" s="85" t="s">
        <v>16</v>
      </c>
      <c r="D4" s="83">
        <f>'пр. Ленина 16'!D9</f>
        <v>0</v>
      </c>
      <c r="E4" s="86">
        <f>'пр. Ленина 20а'!D9</f>
        <v>0</v>
      </c>
      <c r="F4" s="86">
        <f>'пр. Ленина 24'!D9</f>
        <v>0</v>
      </c>
      <c r="G4" s="86">
        <f>'пр. Ленина 26'!D9</f>
        <v>0</v>
      </c>
      <c r="H4" s="86">
        <f>'пр. Ленина 28'!D9</f>
        <v>0</v>
      </c>
      <c r="I4" s="86">
        <f>'пр. Ленина 30.13'!D9</f>
        <v>0</v>
      </c>
      <c r="J4" s="86">
        <f>'ул. Маяковского 3'!D9</f>
        <v>0</v>
      </c>
      <c r="K4" s="86">
        <f>'ул. Маяковского 4'!D9</f>
        <v>0</v>
      </c>
      <c r="L4" s="86">
        <f>'ул. Маяковского 5'!D9</f>
        <v>0</v>
      </c>
      <c r="M4" s="86">
        <f>'ул. Маяковского 13'!D9</f>
        <v>0</v>
      </c>
      <c r="N4" s="86">
        <f aca="true" t="shared" si="0" ref="N4:N67">SUM(D4:M4)</f>
        <v>0</v>
      </c>
    </row>
    <row r="5" spans="1:14" ht="18.75" customHeight="1">
      <c r="A5" s="83" t="s">
        <v>19</v>
      </c>
      <c r="B5" s="87" t="s">
        <v>20</v>
      </c>
      <c r="C5" s="85" t="s">
        <v>16</v>
      </c>
      <c r="D5" s="83">
        <f>'пр. Ленина 16'!D10</f>
        <v>479715.18</v>
      </c>
      <c r="E5" s="86">
        <f>'пр. Ленина 20а'!D10</f>
        <v>282194.04</v>
      </c>
      <c r="F5" s="86">
        <f>'пр. Ленина 24'!D10</f>
        <v>509216.61</v>
      </c>
      <c r="G5" s="86">
        <f>'пр. Ленина 26'!D10</f>
        <v>242231.42</v>
      </c>
      <c r="H5" s="86">
        <f>'пр. Ленина 28'!D10</f>
        <v>296868.9</v>
      </c>
      <c r="I5" s="86">
        <f>'пр. Ленина 30.13'!D10</f>
        <v>326658.64</v>
      </c>
      <c r="J5" s="86">
        <f>'ул. Маяковского 3'!D10</f>
        <v>990810.97</v>
      </c>
      <c r="K5" s="86">
        <f>'ул. Маяковского 4'!D10</f>
        <v>1171518.72</v>
      </c>
      <c r="L5" s="86">
        <f>'ул. Маяковского 5'!D10</f>
        <v>179396.02</v>
      </c>
      <c r="M5" s="86">
        <f>'ул. Маяковского 13'!D10</f>
        <v>103415.20000000001</v>
      </c>
      <c r="N5" s="86">
        <f t="shared" si="0"/>
        <v>4582025.699999999</v>
      </c>
    </row>
    <row r="6" spans="1:14" ht="27" customHeight="1">
      <c r="A6" s="83" t="s">
        <v>21</v>
      </c>
      <c r="B6" s="84" t="s">
        <v>22</v>
      </c>
      <c r="C6" s="85" t="s">
        <v>16</v>
      </c>
      <c r="D6" s="83">
        <f>'пр. Ленина 16'!D11</f>
        <v>872299.52</v>
      </c>
      <c r="E6" s="86">
        <f>'пр. Ленина 20а'!D11</f>
        <v>760176.44</v>
      </c>
      <c r="F6" s="86">
        <f>'пр. Ленина 24'!D11</f>
        <v>1014768.49</v>
      </c>
      <c r="G6" s="86">
        <f>'пр. Ленина 26'!D11</f>
        <v>2040993.96</v>
      </c>
      <c r="H6" s="86">
        <f>'пр. Ленина 28'!D11</f>
        <v>2405600.05</v>
      </c>
      <c r="I6" s="86">
        <f>'пр. Ленина 30.13'!D11</f>
        <v>2038648.01</v>
      </c>
      <c r="J6" s="86">
        <f>'ул. Маяковского 3'!D11</f>
        <v>851922</v>
      </c>
      <c r="K6" s="86">
        <f>'ул. Маяковского 4'!D11</f>
        <v>835377.06</v>
      </c>
      <c r="L6" s="86">
        <f>'ул. Маяковского 5'!D11</f>
        <v>781016.46</v>
      </c>
      <c r="M6" s="86">
        <f>'ул. Маяковского 13'!D11</f>
        <v>557003.04</v>
      </c>
      <c r="N6" s="86">
        <f t="shared" si="0"/>
        <v>12157805.030000001</v>
      </c>
    </row>
    <row r="7" spans="1:14" ht="17.25" customHeight="1">
      <c r="A7" s="59" t="s">
        <v>23</v>
      </c>
      <c r="B7" s="88" t="s">
        <v>24</v>
      </c>
      <c r="C7" s="89" t="s">
        <v>16</v>
      </c>
      <c r="D7" s="83">
        <f>'пр. Ленина 16'!D12</f>
        <v>0</v>
      </c>
      <c r="E7" s="86">
        <f>'пр. Ленина 20а'!D12</f>
        <v>0</v>
      </c>
      <c r="F7" s="86">
        <f>'пр. Ленина 24'!D12</f>
        <v>0</v>
      </c>
      <c r="G7" s="86">
        <f>'пр. Ленина 26'!D12</f>
        <v>0</v>
      </c>
      <c r="H7" s="86">
        <f>'пр. Ленина 28'!D12</f>
        <v>0</v>
      </c>
      <c r="I7" s="86">
        <f>'пр. Ленина 30.13'!D12</f>
        <v>0</v>
      </c>
      <c r="J7" s="86">
        <f>'ул. Маяковского 3'!D12</f>
        <v>0</v>
      </c>
      <c r="K7" s="86">
        <f>'ул. Маяковского 4'!D12</f>
        <v>0</v>
      </c>
      <c r="L7" s="86">
        <f>'ул. Маяковского 5'!D12</f>
        <v>0</v>
      </c>
      <c r="M7" s="86">
        <f>'ул. Маяковского 13'!D12</f>
        <v>0</v>
      </c>
      <c r="N7" s="86">
        <f t="shared" si="0"/>
        <v>0</v>
      </c>
    </row>
    <row r="8" spans="1:14" ht="17.25" customHeight="1">
      <c r="A8" s="59" t="s">
        <v>25</v>
      </c>
      <c r="B8" s="88" t="s">
        <v>26</v>
      </c>
      <c r="C8" s="89" t="s">
        <v>16</v>
      </c>
      <c r="D8" s="83">
        <f>'пр. Ленина 16'!D13</f>
        <v>0</v>
      </c>
      <c r="E8" s="86">
        <f>'пр. Ленина 20а'!D13</f>
        <v>0</v>
      </c>
      <c r="F8" s="86">
        <f>'пр. Ленина 24'!D13</f>
        <v>0</v>
      </c>
      <c r="G8" s="86">
        <f>'пр. Ленина 26'!D13</f>
        <v>0</v>
      </c>
      <c r="H8" s="86">
        <f>'пр. Ленина 28'!D13</f>
        <v>0</v>
      </c>
      <c r="I8" s="86">
        <f>'пр. Ленина 30.13'!D13</f>
        <v>0</v>
      </c>
      <c r="J8" s="86">
        <f>'ул. Маяковского 3'!D13</f>
        <v>0</v>
      </c>
      <c r="K8" s="86">
        <f>'ул. Маяковского 4'!D13</f>
        <v>0</v>
      </c>
      <c r="L8" s="86">
        <f>'ул. Маяковского 5'!D13</f>
        <v>0</v>
      </c>
      <c r="M8" s="86">
        <f>'ул. Маяковского 13'!D13</f>
        <v>0</v>
      </c>
      <c r="N8" s="86">
        <f t="shared" si="0"/>
        <v>0</v>
      </c>
    </row>
    <row r="9" spans="1:14" ht="17.25" customHeight="1">
      <c r="A9" s="59" t="s">
        <v>27</v>
      </c>
      <c r="B9" s="88" t="s">
        <v>28</v>
      </c>
      <c r="C9" s="89" t="s">
        <v>16</v>
      </c>
      <c r="D9" s="83">
        <f>'пр. Ленина 16'!D14</f>
        <v>0</v>
      </c>
      <c r="E9" s="86">
        <f>'пр. Ленина 20а'!D14</f>
        <v>0</v>
      </c>
      <c r="F9" s="86">
        <f>'пр. Ленина 24'!D14</f>
        <v>0</v>
      </c>
      <c r="G9" s="86">
        <f>'пр. Ленина 26'!D14</f>
        <v>0</v>
      </c>
      <c r="H9" s="86">
        <f>'пр. Ленина 28'!D14</f>
        <v>0</v>
      </c>
      <c r="I9" s="86">
        <f>'пр. Ленина 30.13'!D14</f>
        <v>0</v>
      </c>
      <c r="J9" s="86">
        <f>'ул. Маяковского 3'!D14</f>
        <v>0</v>
      </c>
      <c r="K9" s="86">
        <f>'ул. Маяковского 4'!D14</f>
        <v>0</v>
      </c>
      <c r="L9" s="86">
        <f>'ул. Маяковского 5'!D14</f>
        <v>0</v>
      </c>
      <c r="M9" s="86">
        <f>'ул. Маяковского 13'!D14</f>
        <v>0</v>
      </c>
      <c r="N9" s="86">
        <f t="shared" si="0"/>
        <v>0</v>
      </c>
    </row>
    <row r="10" spans="1:14" ht="27" customHeight="1">
      <c r="A10" s="59" t="s">
        <v>29</v>
      </c>
      <c r="B10" s="90" t="s">
        <v>30</v>
      </c>
      <c r="C10" s="89" t="s">
        <v>16</v>
      </c>
      <c r="D10" s="83">
        <f>'пр. Ленина 16'!D15</f>
        <v>901652.75</v>
      </c>
      <c r="E10" s="86">
        <f>'пр. Ленина 20а'!D15</f>
        <v>807301.76</v>
      </c>
      <c r="F10" s="86">
        <f>'пр. Ленина 24'!D15</f>
        <v>906476.86</v>
      </c>
      <c r="G10" s="86">
        <f>'пр. Ленина 26'!D15</f>
        <v>1979891.1</v>
      </c>
      <c r="H10" s="86">
        <f>'пр. Ленина 28'!D15</f>
        <v>2355361.54</v>
      </c>
      <c r="I10" s="86">
        <f>'пр. Ленина 30.13'!D15</f>
        <v>1948647.06</v>
      </c>
      <c r="J10" s="86">
        <f>'ул. Маяковского 3'!D15</f>
        <v>945682.86</v>
      </c>
      <c r="K10" s="86">
        <f>'ул. Маяковского 4'!D15</f>
        <v>725412.32</v>
      </c>
      <c r="L10" s="86">
        <f>'ул. Маяковского 5'!D15</f>
        <v>716660.7</v>
      </c>
      <c r="M10" s="86">
        <f>'ул. Маяковского 13'!D15</f>
        <v>522830.24</v>
      </c>
      <c r="N10" s="86">
        <f t="shared" si="0"/>
        <v>11809917.19</v>
      </c>
    </row>
    <row r="11" spans="1:14" ht="17.25" customHeight="1">
      <c r="A11" s="59" t="s">
        <v>31</v>
      </c>
      <c r="B11" s="88" t="s">
        <v>32</v>
      </c>
      <c r="C11" s="89" t="s">
        <v>16</v>
      </c>
      <c r="D11" s="83">
        <f>'пр. Ленина 16'!D16</f>
        <v>901652.75</v>
      </c>
      <c r="E11" s="86">
        <f>'пр. Ленина 20а'!D16</f>
        <v>807301.76</v>
      </c>
      <c r="F11" s="86">
        <f>'пр. Ленина 24'!D16</f>
        <v>906476.86</v>
      </c>
      <c r="G11" s="86">
        <f>'пр. Ленина 26'!D16</f>
        <v>1979891.1</v>
      </c>
      <c r="H11" s="86">
        <f>'пр. Ленина 28'!D16</f>
        <v>2355361.54</v>
      </c>
      <c r="I11" s="86">
        <f>'пр. Ленина 30.13'!D16</f>
        <v>1948647.06</v>
      </c>
      <c r="J11" s="86">
        <f>'ул. Маяковского 3'!D16</f>
        <v>945682.86</v>
      </c>
      <c r="K11" s="86">
        <f>'ул. Маяковского 4'!D16</f>
        <v>725412.32</v>
      </c>
      <c r="L11" s="86">
        <f>'ул. Маяковского 5'!D16</f>
        <v>716660.7</v>
      </c>
      <c r="M11" s="86">
        <f>'ул. Маяковского 13'!D16</f>
        <v>522830.24</v>
      </c>
      <c r="N11" s="86">
        <f t="shared" si="0"/>
        <v>11809917.19</v>
      </c>
    </row>
    <row r="12" spans="1:14" ht="17.25" customHeight="1">
      <c r="A12" s="59" t="s">
        <v>33</v>
      </c>
      <c r="B12" s="88" t="s">
        <v>34</v>
      </c>
      <c r="C12" s="89" t="s">
        <v>16</v>
      </c>
      <c r="D12" s="83">
        <f>'пр. Ленина 16'!D17</f>
        <v>0</v>
      </c>
      <c r="E12" s="86">
        <f>'пр. Ленина 20а'!D17</f>
        <v>0</v>
      </c>
      <c r="F12" s="86">
        <f>'пр. Ленина 24'!D17</f>
        <v>0</v>
      </c>
      <c r="G12" s="86">
        <f>'пр. Ленина 26'!D17</f>
        <v>0</v>
      </c>
      <c r="H12" s="86">
        <f>'пр. Ленина 28'!D17</f>
        <v>0</v>
      </c>
      <c r="I12" s="86">
        <f>'пр. Ленина 30.13'!D17</f>
        <v>0</v>
      </c>
      <c r="J12" s="86">
        <f>'ул. Маяковского 3'!D17</f>
        <v>0</v>
      </c>
      <c r="K12" s="86">
        <f>'ул. Маяковского 4'!D17</f>
        <v>0</v>
      </c>
      <c r="L12" s="86">
        <f>'ул. Маяковского 5'!D17</f>
        <v>0</v>
      </c>
      <c r="M12" s="86">
        <f>'ул. Маяковского 13'!D17</f>
        <v>0</v>
      </c>
      <c r="N12" s="86">
        <f t="shared" si="0"/>
        <v>0</v>
      </c>
    </row>
    <row r="13" spans="1:14" ht="17.25" customHeight="1">
      <c r="A13" s="59" t="s">
        <v>35</v>
      </c>
      <c r="B13" s="88" t="s">
        <v>36</v>
      </c>
      <c r="C13" s="89" t="s">
        <v>16</v>
      </c>
      <c r="D13" s="83">
        <f>'пр. Ленина 16'!D18</f>
        <v>0</v>
      </c>
      <c r="E13" s="86">
        <f>'пр. Ленина 20а'!D18</f>
        <v>0</v>
      </c>
      <c r="F13" s="86">
        <f>'пр. Ленина 24'!D18</f>
        <v>0</v>
      </c>
      <c r="G13" s="86">
        <f>'пр. Ленина 26'!D18</f>
        <v>0</v>
      </c>
      <c r="H13" s="86">
        <f>'пр. Ленина 28'!D18</f>
        <v>0</v>
      </c>
      <c r="I13" s="86">
        <f>'пр. Ленина 30.13'!D18</f>
        <v>0</v>
      </c>
      <c r="J13" s="86">
        <f>'ул. Маяковского 3'!D18</f>
        <v>0</v>
      </c>
      <c r="K13" s="86">
        <f>'ул. Маяковского 4'!D18</f>
        <v>0</v>
      </c>
      <c r="L13" s="86">
        <f>'ул. Маяковского 5'!D18</f>
        <v>0</v>
      </c>
      <c r="M13" s="86">
        <f>'ул. Маяковского 13'!D18</f>
        <v>0</v>
      </c>
      <c r="N13" s="86">
        <f t="shared" si="0"/>
        <v>0</v>
      </c>
    </row>
    <row r="14" spans="1:14" ht="27" customHeight="1">
      <c r="A14" s="59" t="s">
        <v>37</v>
      </c>
      <c r="B14" s="88" t="s">
        <v>38</v>
      </c>
      <c r="C14" s="89" t="s">
        <v>16</v>
      </c>
      <c r="D14" s="83">
        <f>'пр. Ленина 16'!D19</f>
        <v>0</v>
      </c>
      <c r="E14" s="86">
        <f>'пр. Ленина 20а'!D19</f>
        <v>0</v>
      </c>
      <c r="F14" s="86">
        <f>'пр. Ленина 24'!D19</f>
        <v>0</v>
      </c>
      <c r="G14" s="86">
        <f>'пр. Ленина 26'!D19</f>
        <v>0</v>
      </c>
      <c r="H14" s="86">
        <f>'пр. Ленина 28'!D19</f>
        <v>0</v>
      </c>
      <c r="I14" s="86">
        <f>'пр. Ленина 30.13'!D19</f>
        <v>0</v>
      </c>
      <c r="J14" s="86">
        <f>'ул. Маяковского 3'!D19</f>
        <v>0</v>
      </c>
      <c r="K14" s="86">
        <f>'ул. Маяковского 4'!D19</f>
        <v>0</v>
      </c>
      <c r="L14" s="86">
        <f>'ул. Маяковского 5'!D19</f>
        <v>0</v>
      </c>
      <c r="M14" s="86">
        <f>'ул. Маяковского 13'!D19</f>
        <v>0</v>
      </c>
      <c r="N14" s="86">
        <f t="shared" si="0"/>
        <v>0</v>
      </c>
    </row>
    <row r="15" spans="1:14" ht="17.25" customHeight="1">
      <c r="A15" s="59" t="s">
        <v>39</v>
      </c>
      <c r="B15" s="88" t="s">
        <v>40</v>
      </c>
      <c r="C15" s="89" t="s">
        <v>16</v>
      </c>
      <c r="D15" s="83">
        <f>'пр. Ленина 16'!D20</f>
        <v>0</v>
      </c>
      <c r="E15" s="86">
        <f>'пр. Ленина 20а'!D20</f>
        <v>0</v>
      </c>
      <c r="F15" s="86">
        <f>'пр. Ленина 24'!D20</f>
        <v>0</v>
      </c>
      <c r="G15" s="86">
        <f>'пр. Ленина 26'!D20</f>
        <v>0</v>
      </c>
      <c r="H15" s="86">
        <f>'пр. Ленина 28'!D20</f>
        <v>0</v>
      </c>
      <c r="I15" s="86">
        <f>'пр. Ленина 30.13'!D20</f>
        <v>0</v>
      </c>
      <c r="J15" s="86">
        <f>'ул. Маяковского 3'!D20</f>
        <v>0</v>
      </c>
      <c r="K15" s="86">
        <f>'ул. Маяковского 4'!D20</f>
        <v>0</v>
      </c>
      <c r="L15" s="86">
        <f>'ул. Маяковского 5'!D20</f>
        <v>0</v>
      </c>
      <c r="M15" s="86">
        <f>'ул. Маяковского 13'!D20</f>
        <v>0</v>
      </c>
      <c r="N15" s="86">
        <f t="shared" si="0"/>
        <v>0</v>
      </c>
    </row>
    <row r="16" spans="1:14" ht="17.25" customHeight="1">
      <c r="A16" s="59" t="s">
        <v>41</v>
      </c>
      <c r="B16" s="90" t="s">
        <v>42</v>
      </c>
      <c r="C16" s="89" t="s">
        <v>16</v>
      </c>
      <c r="D16" s="83">
        <f>'пр. Ленина 16'!D21</f>
        <v>901652.75</v>
      </c>
      <c r="E16" s="86">
        <f>'пр. Ленина 20а'!D21</f>
        <v>807301.76</v>
      </c>
      <c r="F16" s="86">
        <f>'пр. Ленина 24'!D21</f>
        <v>906476.86</v>
      </c>
      <c r="G16" s="86">
        <f>'пр. Ленина 26'!D21</f>
        <v>1979891.1</v>
      </c>
      <c r="H16" s="86">
        <f>'пр. Ленина 28'!D21</f>
        <v>2355361.54</v>
      </c>
      <c r="I16" s="86">
        <f>'пр. Ленина 30.13'!D21</f>
        <v>1948647.06</v>
      </c>
      <c r="J16" s="86">
        <f>'ул. Маяковского 3'!D21</f>
        <v>945682.86</v>
      </c>
      <c r="K16" s="86">
        <f>'ул. Маяковского 4'!D21</f>
        <v>725412.32</v>
      </c>
      <c r="L16" s="86">
        <f>'ул. Маяковского 5'!D21</f>
        <v>716660.7</v>
      </c>
      <c r="M16" s="86">
        <f>'ул. Маяковского 13'!D21</f>
        <v>522830.24</v>
      </c>
      <c r="N16" s="86">
        <f t="shared" si="0"/>
        <v>11809917.19</v>
      </c>
    </row>
    <row r="17" spans="1:14" ht="27" customHeight="1">
      <c r="A17" s="59" t="s">
        <v>43</v>
      </c>
      <c r="B17" s="90" t="s">
        <v>44</v>
      </c>
      <c r="C17" s="89" t="s">
        <v>16</v>
      </c>
      <c r="D17" s="83">
        <f>'пр. Ленина 16'!D22</f>
        <v>450361.94999999995</v>
      </c>
      <c r="E17" s="86">
        <f>'пр. Ленина 20а'!D22</f>
        <v>235068.71999999997</v>
      </c>
      <c r="F17" s="86">
        <f>'пр. Ленина 24'!D22</f>
        <v>617508.2400000001</v>
      </c>
      <c r="G17" s="86">
        <f>'пр. Ленина 26'!D22</f>
        <v>303334.2799999998</v>
      </c>
      <c r="H17" s="86">
        <f>'пр. Ленина 28'!D22</f>
        <v>347107.4099999997</v>
      </c>
      <c r="I17" s="86">
        <f>'пр. Ленина 30.13'!D22</f>
        <v>416659.58999999985</v>
      </c>
      <c r="J17" s="86">
        <f>'ул. Маяковского 3'!D22</f>
        <v>897050.11</v>
      </c>
      <c r="K17" s="86">
        <f>'ул. Маяковского 4'!D22</f>
        <v>1281483.46</v>
      </c>
      <c r="L17" s="86">
        <f>'ул. Маяковского 5'!D22</f>
        <v>243751.78000000003</v>
      </c>
      <c r="M17" s="86">
        <f>'ул. Маяковского 13'!D22</f>
        <v>137588</v>
      </c>
      <c r="N17" s="86">
        <f t="shared" si="0"/>
        <v>4929913.54</v>
      </c>
    </row>
    <row r="18" spans="1:14" ht="17.25" customHeight="1">
      <c r="A18" s="59" t="s">
        <v>45</v>
      </c>
      <c r="B18" s="88" t="s">
        <v>46</v>
      </c>
      <c r="C18" s="89" t="s">
        <v>16</v>
      </c>
      <c r="D18" s="83">
        <f>'пр. Ленина 16'!D23</f>
        <v>0</v>
      </c>
      <c r="E18" s="86">
        <f>'пр. Ленина 20а'!D23</f>
        <v>0</v>
      </c>
      <c r="F18" s="86">
        <f>'пр. Ленина 24'!D23</f>
        <v>0</v>
      </c>
      <c r="G18" s="86">
        <f>'пр. Ленина 26'!D23</f>
        <v>0</v>
      </c>
      <c r="H18" s="86">
        <f>'пр. Ленина 28'!D23</f>
        <v>0</v>
      </c>
      <c r="I18" s="86">
        <f>'пр. Ленина 30.13'!D23</f>
        <v>0</v>
      </c>
      <c r="J18" s="86">
        <f>'ул. Маяковского 3'!D23</f>
        <v>0</v>
      </c>
      <c r="K18" s="86">
        <f>'ул. Маяковского 4'!D23</f>
        <v>0</v>
      </c>
      <c r="L18" s="86">
        <f>'ул. Маяковского 5'!D23</f>
        <v>0</v>
      </c>
      <c r="M18" s="86">
        <f>'ул. Маяковского 13'!D23</f>
        <v>0</v>
      </c>
      <c r="N18" s="86">
        <f t="shared" si="0"/>
        <v>0</v>
      </c>
    </row>
    <row r="19" spans="1:14" ht="17.25" customHeight="1">
      <c r="A19" s="59" t="s">
        <v>47</v>
      </c>
      <c r="B19" s="88" t="s">
        <v>48</v>
      </c>
      <c r="C19" s="89" t="s">
        <v>16</v>
      </c>
      <c r="D19" s="83">
        <f>'пр. Ленина 16'!D24</f>
        <v>450361.94999999995</v>
      </c>
      <c r="E19" s="86">
        <f>'пр. Ленина 20а'!D24</f>
        <v>235068.71999999997</v>
      </c>
      <c r="F19" s="86">
        <f>'пр. Ленина 24'!D24</f>
        <v>617508.24</v>
      </c>
      <c r="G19" s="86">
        <f>'пр. Ленина 26'!D24</f>
        <v>303334.27999999997</v>
      </c>
      <c r="H19" s="86">
        <f>'пр. Ленина 28'!D24</f>
        <v>347107.41</v>
      </c>
      <c r="I19" s="86">
        <f>'пр. Ленина 30.13'!D24</f>
        <v>416659.58999999997</v>
      </c>
      <c r="J19" s="86">
        <f>'ул. Маяковского 3'!D24</f>
        <v>897050.11</v>
      </c>
      <c r="K19" s="86">
        <f>'ул. Маяковского 4'!D24</f>
        <v>1281483.46</v>
      </c>
      <c r="L19" s="86">
        <f>'ул. Маяковского 5'!D24</f>
        <v>243751.78000000003</v>
      </c>
      <c r="M19" s="86">
        <f>'ул. Маяковского 13'!D24</f>
        <v>137588</v>
      </c>
      <c r="N19" s="86">
        <f t="shared" si="0"/>
        <v>4929913.54</v>
      </c>
    </row>
    <row r="20" spans="1:14" ht="27.75" customHeight="1">
      <c r="A20" s="100" t="s">
        <v>49</v>
      </c>
      <c r="B20" s="101"/>
      <c r="C20" s="101"/>
      <c r="D20" s="83">
        <f>'пр. Ленина 16'!D25</f>
        <v>0</v>
      </c>
      <c r="E20" s="86">
        <f>'пр. Ленина 20а'!D25</f>
        <v>0</v>
      </c>
      <c r="F20" s="86">
        <f>'пр. Ленина 24'!D25</f>
        <v>0</v>
      </c>
      <c r="G20" s="86">
        <f>'пр. Ленина 26'!D25</f>
        <v>0</v>
      </c>
      <c r="H20" s="86">
        <f>'пр. Ленина 28'!D25</f>
        <v>0</v>
      </c>
      <c r="I20" s="86">
        <f>'пр. Ленина 30.13'!D25</f>
        <v>0</v>
      </c>
      <c r="J20" s="86">
        <f>'ул. Маяковского 3'!D25</f>
        <v>0</v>
      </c>
      <c r="K20" s="86">
        <f>'ул. Маяковского 4'!D25</f>
        <v>0</v>
      </c>
      <c r="L20" s="86">
        <f>'ул. Маяковского 5'!D25</f>
        <v>0</v>
      </c>
      <c r="M20" s="86">
        <f>'ул. Маяковского 13'!D25</f>
        <v>0</v>
      </c>
      <c r="N20" s="86">
        <f t="shared" si="0"/>
        <v>0</v>
      </c>
    </row>
    <row r="21" spans="1:14" ht="27" customHeight="1">
      <c r="A21" s="59"/>
      <c r="B21" s="91" t="s">
        <v>50</v>
      </c>
      <c r="C21" s="91"/>
      <c r="D21" s="83">
        <f>'пр. Ленина 16'!D26</f>
        <v>0</v>
      </c>
      <c r="E21" s="86">
        <f>'пр. Ленина 20а'!D26</f>
        <v>0</v>
      </c>
      <c r="F21" s="86">
        <f>'пр. Ленина 24'!D26</f>
        <v>0</v>
      </c>
      <c r="G21" s="86">
        <f>'пр. Ленина 26'!D26</f>
        <v>0</v>
      </c>
      <c r="H21" s="86">
        <f>'пр. Ленина 28'!D26</f>
        <v>0</v>
      </c>
      <c r="I21" s="86">
        <f>'пр. Ленина 30.13'!D26</f>
        <v>0</v>
      </c>
      <c r="J21" s="86">
        <f>'ул. Маяковского 3'!D26</f>
        <v>0</v>
      </c>
      <c r="K21" s="86">
        <f>'ул. Маяковского 4'!D26</f>
        <v>0</v>
      </c>
      <c r="L21" s="86">
        <f>'ул. Маяковского 5'!D26</f>
        <v>0</v>
      </c>
      <c r="M21" s="86">
        <f>'ул. Маяковского 13'!D26</f>
        <v>0</v>
      </c>
      <c r="N21" s="86">
        <f t="shared" si="0"/>
        <v>0</v>
      </c>
    </row>
    <row r="22" spans="1:14" ht="15.75" customHeight="1">
      <c r="A22" s="59" t="s">
        <v>51</v>
      </c>
      <c r="B22" s="90" t="s">
        <v>52</v>
      </c>
      <c r="C22" s="89" t="s">
        <v>7</v>
      </c>
      <c r="D22" s="83" t="str">
        <f>'пр. Ленина 16'!D27</f>
        <v>см.форму 2.3.</v>
      </c>
      <c r="E22" s="86" t="str">
        <f>'пр. Ленина 20а'!D27</f>
        <v>см.форму 2.3.</v>
      </c>
      <c r="F22" s="86" t="str">
        <f>'пр. Ленина 24'!D27</f>
        <v>см.форму 2.3.</v>
      </c>
      <c r="G22" s="86" t="str">
        <f>'пр. Ленина 26'!D27</f>
        <v>см.форму 2.3.</v>
      </c>
      <c r="H22" s="86" t="str">
        <f>'пр. Ленина 28'!D27</f>
        <v>см.форму 2.3.</v>
      </c>
      <c r="I22" s="86" t="str">
        <f>'пр. Ленина 30.13'!D27</f>
        <v>см.форму 2.3.</v>
      </c>
      <c r="J22" s="86" t="str">
        <f>'ул. Маяковского 3'!D27</f>
        <v>см.форму 2.3.</v>
      </c>
      <c r="K22" s="86" t="str">
        <f>'ул. Маяковского 4'!D27</f>
        <v>см.форму 2.3.</v>
      </c>
      <c r="L22" s="86" t="str">
        <f>'ул. Маяковского 5'!D27</f>
        <v>см.форму 2.3.</v>
      </c>
      <c r="M22" s="86" t="str">
        <f>'ул. Маяковского 13'!D27</f>
        <v>см.форму 2.3.</v>
      </c>
      <c r="N22" s="86">
        <f t="shared" si="0"/>
        <v>0</v>
      </c>
    </row>
    <row r="23" spans="1:14" ht="15.75" customHeight="1">
      <c r="A23" s="59" t="s">
        <v>54</v>
      </c>
      <c r="B23" s="90" t="s">
        <v>55</v>
      </c>
      <c r="C23" s="89" t="s">
        <v>7</v>
      </c>
      <c r="D23" s="83" t="str">
        <f>'пр. Ленина 16'!D28</f>
        <v>см.форму 2.3.</v>
      </c>
      <c r="E23" s="86" t="str">
        <f>'пр. Ленина 20а'!D28</f>
        <v>см.форму 2.3.</v>
      </c>
      <c r="F23" s="86" t="str">
        <f>'пр. Ленина 24'!D28</f>
        <v>см.форму 2.3.</v>
      </c>
      <c r="G23" s="86" t="str">
        <f>'пр. Ленина 26'!D28</f>
        <v>см.форму 2.3.</v>
      </c>
      <c r="H23" s="86" t="str">
        <f>'пр. Ленина 28'!D28</f>
        <v>см.форму 2.3.</v>
      </c>
      <c r="I23" s="86" t="str">
        <f>'пр. Ленина 30.13'!D28</f>
        <v>см.форму 2.3.</v>
      </c>
      <c r="J23" s="86" t="str">
        <f>'ул. Маяковского 3'!D28</f>
        <v>см.форму 2.3.</v>
      </c>
      <c r="K23" s="86" t="str">
        <f>'ул. Маяковского 4'!D28</f>
        <v>см.форму 2.3.</v>
      </c>
      <c r="L23" s="86" t="str">
        <f>'ул. Маяковского 5'!D28</f>
        <v>см.форму 2.3.</v>
      </c>
      <c r="M23" s="86" t="str">
        <f>'ул. Маяковского 13'!D28</f>
        <v>см.форму 2.3.</v>
      </c>
      <c r="N23" s="86">
        <f t="shared" si="0"/>
        <v>0</v>
      </c>
    </row>
    <row r="24" spans="1:14" ht="15.75" customHeight="1">
      <c r="A24" s="59" t="s">
        <v>56</v>
      </c>
      <c r="B24" s="90" t="s">
        <v>57</v>
      </c>
      <c r="C24" s="89" t="s">
        <v>7</v>
      </c>
      <c r="D24" s="83" t="str">
        <f>'пр. Ленина 16'!D29</f>
        <v>см.форму 2.3.</v>
      </c>
      <c r="E24" s="86" t="str">
        <f>'пр. Ленина 20а'!D29</f>
        <v>см.форму 2.3.</v>
      </c>
      <c r="F24" s="86" t="str">
        <f>'пр. Ленина 24'!D29</f>
        <v>см.форму 2.3.</v>
      </c>
      <c r="G24" s="86" t="str">
        <f>'пр. Ленина 26'!D29</f>
        <v>см.форму 2.3.</v>
      </c>
      <c r="H24" s="86" t="str">
        <f>'пр. Ленина 28'!D29</f>
        <v>см.форму 2.3.</v>
      </c>
      <c r="I24" s="86" t="str">
        <f>'пр. Ленина 30.13'!D29</f>
        <v>см.форму 2.3.</v>
      </c>
      <c r="J24" s="86" t="str">
        <f>'ул. Маяковского 3'!D29</f>
        <v>см.форму 2.3.</v>
      </c>
      <c r="K24" s="86" t="str">
        <f>'ул. Маяковского 4'!D29</f>
        <v>см.форму 2.3.</v>
      </c>
      <c r="L24" s="86" t="str">
        <f>'ул. Маяковского 5'!D29</f>
        <v>см.форму 2.3.</v>
      </c>
      <c r="M24" s="86" t="str">
        <f>'ул. Маяковского 13'!D29</f>
        <v>см.форму 2.3.</v>
      </c>
      <c r="N24" s="86">
        <f t="shared" si="0"/>
        <v>0</v>
      </c>
    </row>
    <row r="25" spans="1:14" ht="16.5" customHeight="1">
      <c r="A25" s="59"/>
      <c r="B25" s="91" t="s">
        <v>58</v>
      </c>
      <c r="C25" s="89"/>
      <c r="D25" s="83">
        <f>'пр. Ленина 16'!D30</f>
        <v>0</v>
      </c>
      <c r="E25" s="86">
        <f>'пр. Ленина 20а'!D30</f>
        <v>0</v>
      </c>
      <c r="F25" s="86">
        <f>'пр. Ленина 24'!D30</f>
        <v>0</v>
      </c>
      <c r="G25" s="86">
        <f>'пр. Ленина 26'!D30</f>
        <v>0</v>
      </c>
      <c r="H25" s="86">
        <f>'пр. Ленина 28'!D30</f>
        <v>0</v>
      </c>
      <c r="I25" s="86">
        <f>'пр. Ленина 30.13'!D30</f>
        <v>0</v>
      </c>
      <c r="J25" s="86">
        <f>'ул. Маяковского 3'!D30</f>
        <v>0</v>
      </c>
      <c r="K25" s="86">
        <f>'ул. Маяковского 4'!D30</f>
        <v>0</v>
      </c>
      <c r="L25" s="86">
        <f>'ул. Маяковского 5'!D30</f>
        <v>0</v>
      </c>
      <c r="M25" s="86">
        <f>'ул. Маяковского 13'!D30</f>
        <v>0</v>
      </c>
      <c r="N25" s="86">
        <f t="shared" si="0"/>
        <v>0</v>
      </c>
    </row>
    <row r="26" spans="1:14" ht="26.25" customHeight="1">
      <c r="A26" s="59" t="s">
        <v>59</v>
      </c>
      <c r="B26" s="90" t="s">
        <v>52</v>
      </c>
      <c r="C26" s="89" t="s">
        <v>7</v>
      </c>
      <c r="D26" s="83" t="str">
        <f>'пр. Ленина 16'!D31</f>
        <v>Остекленение подъездов</v>
      </c>
      <c r="E26" s="92" t="str">
        <f>'пр. Ленина 20а'!D31</f>
        <v>Ремонт оголовков дымовых труб, Остекленение подъездов, Замена электр.стояков и лежаков, Замена электр.стояков и лежаков, Ремонт кровли</v>
      </c>
      <c r="F26" s="92" t="str">
        <f>'пр. Ленина 24'!D31</f>
        <v>Остекленение подъездов, Ремонт лестн.клеток и тамбуров, замена почт.ящиков Замена водопроводного стояка</v>
      </c>
      <c r="G26" s="92" t="str">
        <f>'пр. Ленина 26'!D31</f>
        <v>Остекленение подъездов, Ремонт лестн.клеток и тамбуров, замена почт.ящиков, Ремонт фасада и цоколя, Замена дверного блока, Ремонт ВРУ и проводки, Установка радиатора</v>
      </c>
      <c r="H26" s="92" t="str">
        <f>'пр. Ленина 28'!D31</f>
        <v> Ремонт межэтажных перекрытий и кровли, Остекленение подъездов,  Ремонт лестн.клеток и тамбуров, замена почт.ящиков, Ремонт балкон.плиты,  Замена канализ.труб и стояка, Подключение и замена ввода</v>
      </c>
      <c r="I26" s="92" t="str">
        <f>'пр. Ленина 30.13'!D31</f>
        <v>Остекленение подъездов, Ремонт лестн.клеток и тамбуров, замена почт.ящиков, Замена задвижек, замена задвижек на шар.краны, Ремонт электр.освещения, Замена водопроводного стояка, Подключение и замена ввода</v>
      </c>
      <c r="J26" s="92">
        <f>'ул. Маяковского 3'!D31</f>
        <v>0</v>
      </c>
      <c r="K26" s="92" t="str">
        <f>'ул. Маяковского 4'!D31</f>
        <v>Остекленение подъездов, Ремонт лестн.клеток и тамбуров, замена почт.ящиков, Ремонт цоколя и фасада, Замена водопроводного стояка</v>
      </c>
      <c r="L26" s="92" t="str">
        <f>'ул. Маяковского 5'!D31</f>
        <v>Остекленение подъездов, Ремонт лестн.клеток и тамбуров, замена почт.ящиков, Замена канал.труб и стояка</v>
      </c>
      <c r="M26" s="92" t="str">
        <f>'ул. Маяковского 13'!D31</f>
        <v>Ремонт козырька над входом в 3 под, Остекленение подъездов, Ремонт электр.освещения, Замена водопроводного стояка</v>
      </c>
      <c r="N26" s="92">
        <f t="shared" si="0"/>
        <v>0</v>
      </c>
    </row>
    <row r="27" spans="1:14" ht="26.25" customHeight="1">
      <c r="A27" s="59" t="s">
        <v>60</v>
      </c>
      <c r="B27" s="90" t="s">
        <v>55</v>
      </c>
      <c r="C27" s="89" t="s">
        <v>7</v>
      </c>
      <c r="D27" s="83" t="str">
        <f>'пр. Ленина 16'!D32</f>
        <v>Публичное акционерное общество "Северное" (ПАО "Северное") ИНН5053040768</v>
      </c>
      <c r="E27" s="92" t="str">
        <f>'пр. Ленина 20а'!D32</f>
        <v>Индивидуальный предприниматель Яременко С.Н., ИНН 505301781047,   Публичное акционерное общество "Северное" (ПАО "Северное") ИНН5053040768</v>
      </c>
      <c r="F27" s="92" t="str">
        <f>'пр. Ленина 24'!D32</f>
        <v>  Публичное акционерное общество "Северное" (ПАО "Северное") ИНН5053040768</v>
      </c>
      <c r="G27" s="92" t="str">
        <f>'пр. Ленина 26'!D32</f>
        <v>  Публичное акционерное общество "Северное" (ПАО "Северное") ИНН5053040768</v>
      </c>
      <c r="H27" s="92" t="str">
        <f>'пр. Ленина 28'!D32</f>
        <v> И.П.Концедалова ИНН505303848201,  Публичное акционерное общество "Северное" (ПАО "Северное") ИНН5053040768</v>
      </c>
      <c r="I27" s="92" t="str">
        <f>'пр. Ленина 30.13'!D32</f>
        <v>Публичное акционерное общество "Северное" (ПАО "Северное") ИНН5053040768</v>
      </c>
      <c r="J27" s="92">
        <f>'ул. Маяковского 3'!D32</f>
        <v>0</v>
      </c>
      <c r="K27" s="92" t="str">
        <f>'ул. Маяковского 4'!D32</f>
        <v>Публичное акционерное общество "Северное" (ПАО "Северное") ИНН5053040768</v>
      </c>
      <c r="L27" s="92" t="str">
        <f>'ул. Маяковского 5'!D32</f>
        <v>Публичное акционерное общество "Северное" (ПАО "Северное") ИНН5053040768</v>
      </c>
      <c r="M27" s="92" t="str">
        <f>'ул. Маяковского 13'!D32</f>
        <v> И.П.Концедалова ИНН505303848201,  Публичное акционерное общество "Северное" (ПАО "Северное") ИНН5053040768</v>
      </c>
      <c r="N27" s="92">
        <f t="shared" si="0"/>
        <v>0</v>
      </c>
    </row>
    <row r="28" spans="1:14" ht="26.25" customHeight="1">
      <c r="A28" s="59" t="s">
        <v>61</v>
      </c>
      <c r="B28" s="90" t="s">
        <v>57</v>
      </c>
      <c r="C28" s="89" t="s">
        <v>7</v>
      </c>
      <c r="D28" s="83" t="str">
        <f>'пр. Ленина 16'!D33</f>
        <v>при проведении текущего ремонта</v>
      </c>
      <c r="E28" s="92" t="str">
        <f>'пр. Ленина 20а'!D33</f>
        <v>при проведении текущего ремонта</v>
      </c>
      <c r="F28" s="92" t="str">
        <f>'пр. Ленина 24'!D33</f>
        <v>при проведении текущего ремонта</v>
      </c>
      <c r="G28" s="92" t="str">
        <f>'пр. Ленина 26'!D33</f>
        <v>при проведении текущего ремонта</v>
      </c>
      <c r="H28" s="92" t="str">
        <f>'пр. Ленина 28'!D33</f>
        <v>при проведении текущего ремонта</v>
      </c>
      <c r="I28" s="92" t="str">
        <f>'пр. Ленина 30.13'!D33</f>
        <v>при проведении текущего ремонта</v>
      </c>
      <c r="J28" s="92">
        <f>'ул. Маяковского 3'!D33</f>
        <v>0</v>
      </c>
      <c r="K28" s="92" t="str">
        <f>'ул. Маяковского 4'!D33</f>
        <v>при проведении текущего ремонта</v>
      </c>
      <c r="L28" s="92" t="str">
        <f>'ул. Маяковского 5'!D33</f>
        <v>при проведении текущего ремонта</v>
      </c>
      <c r="M28" s="92" t="str">
        <f>'ул. Маяковского 13'!D33</f>
        <v>при проведении текущего ремонта</v>
      </c>
      <c r="N28" s="92">
        <f t="shared" si="0"/>
        <v>0</v>
      </c>
    </row>
    <row r="29" spans="1:14" ht="27" customHeight="1">
      <c r="A29" s="103" t="s">
        <v>62</v>
      </c>
      <c r="B29" s="103"/>
      <c r="C29" s="103"/>
      <c r="D29" s="103"/>
      <c r="E29" s="86">
        <f>'пр. Ленина 20а'!D34</f>
        <v>0</v>
      </c>
      <c r="F29" s="86">
        <f>'пр. Ленина 24'!D34</f>
        <v>0</v>
      </c>
      <c r="G29" s="86">
        <f>'пр. Ленина 26'!D34</f>
        <v>0</v>
      </c>
      <c r="H29" s="86">
        <f>'пр. Ленина 28'!D34</f>
        <v>0</v>
      </c>
      <c r="I29" s="86">
        <f>'пр. Ленина 30.13'!D34</f>
        <v>0</v>
      </c>
      <c r="J29" s="86">
        <f>'ул. Маяковского 3'!D34</f>
        <v>0</v>
      </c>
      <c r="K29" s="86">
        <f>'ул. Маяковского 4'!D34</f>
        <v>0</v>
      </c>
      <c r="L29" s="86">
        <f>'ул. Маяковского 5'!D34</f>
        <v>0</v>
      </c>
      <c r="M29" s="86">
        <f>'ул. Маяковского 13'!D34</f>
        <v>0</v>
      </c>
      <c r="N29" s="86">
        <f t="shared" si="0"/>
        <v>0</v>
      </c>
    </row>
    <row r="30" spans="1:14" ht="18.75" customHeight="1">
      <c r="A30" s="59" t="s">
        <v>63</v>
      </c>
      <c r="B30" s="90" t="s">
        <v>64</v>
      </c>
      <c r="C30" s="89" t="s">
        <v>65</v>
      </c>
      <c r="D30" s="59"/>
      <c r="E30" s="86">
        <f>'пр. Ленина 20а'!D35</f>
        <v>0</v>
      </c>
      <c r="F30" s="86">
        <f>'пр. Ленина 24'!D35</f>
        <v>0</v>
      </c>
      <c r="G30" s="86">
        <f>'пр. Ленина 26'!D35</f>
        <v>0</v>
      </c>
      <c r="H30" s="86">
        <f>'пр. Ленина 28'!D35</f>
        <v>0</v>
      </c>
      <c r="I30" s="86">
        <f>'пр. Ленина 30.13'!D35</f>
        <v>0</v>
      </c>
      <c r="J30" s="86">
        <f>'ул. Маяковского 3'!D35</f>
        <v>0</v>
      </c>
      <c r="K30" s="86">
        <f>'ул. Маяковского 4'!D35</f>
        <v>0</v>
      </c>
      <c r="L30" s="86">
        <f>'ул. Маяковского 5'!D35</f>
        <v>0</v>
      </c>
      <c r="M30" s="86">
        <f>'ул. Маяковского 13'!D35</f>
        <v>0</v>
      </c>
      <c r="N30" s="86">
        <f t="shared" si="0"/>
        <v>0</v>
      </c>
    </row>
    <row r="31" spans="1:14" ht="18.75" customHeight="1">
      <c r="A31" s="59" t="s">
        <v>66</v>
      </c>
      <c r="B31" s="90" t="s">
        <v>67</v>
      </c>
      <c r="C31" s="89" t="s">
        <v>65</v>
      </c>
      <c r="D31" s="59"/>
      <c r="E31" s="86">
        <f>'пр. Ленина 20а'!D36</f>
        <v>0</v>
      </c>
      <c r="F31" s="86">
        <f>'пр. Ленина 24'!D36</f>
        <v>0</v>
      </c>
      <c r="G31" s="86">
        <f>'пр. Ленина 26'!D36</f>
        <v>0</v>
      </c>
      <c r="H31" s="86">
        <f>'пр. Ленина 28'!D36</f>
        <v>0</v>
      </c>
      <c r="I31" s="86">
        <f>'пр. Ленина 30.13'!D36</f>
        <v>0</v>
      </c>
      <c r="J31" s="86">
        <f>'ул. Маяковского 3'!D36</f>
        <v>0</v>
      </c>
      <c r="K31" s="86">
        <f>'ул. Маяковского 4'!D36</f>
        <v>0</v>
      </c>
      <c r="L31" s="86">
        <f>'ул. Маяковского 5'!D36</f>
        <v>0</v>
      </c>
      <c r="M31" s="86">
        <f>'ул. Маяковского 13'!D36</f>
        <v>0</v>
      </c>
      <c r="N31" s="86">
        <f t="shared" si="0"/>
        <v>0</v>
      </c>
    </row>
    <row r="32" spans="1:14" ht="27" customHeight="1">
      <c r="A32" s="59" t="s">
        <v>68</v>
      </c>
      <c r="B32" s="90" t="s">
        <v>69</v>
      </c>
      <c r="C32" s="89" t="s">
        <v>65</v>
      </c>
      <c r="D32" s="59"/>
      <c r="E32" s="86">
        <f>'пр. Ленина 20а'!D37</f>
        <v>0</v>
      </c>
      <c r="F32" s="86">
        <f>'пр. Ленина 24'!D37</f>
        <v>0</v>
      </c>
      <c r="G32" s="86">
        <f>'пр. Ленина 26'!D37</f>
        <v>0</v>
      </c>
      <c r="H32" s="86">
        <f>'пр. Ленина 28'!D37</f>
        <v>0</v>
      </c>
      <c r="I32" s="86">
        <f>'пр. Ленина 30.13'!D37</f>
        <v>0</v>
      </c>
      <c r="J32" s="86">
        <f>'ул. Маяковского 3'!D37</f>
        <v>0</v>
      </c>
      <c r="K32" s="86">
        <f>'ул. Маяковского 4'!D37</f>
        <v>0</v>
      </c>
      <c r="L32" s="86">
        <f>'ул. Маяковского 5'!D37</f>
        <v>0</v>
      </c>
      <c r="M32" s="86">
        <f>'ул. Маяковского 13'!D37</f>
        <v>0</v>
      </c>
      <c r="N32" s="86">
        <f t="shared" si="0"/>
        <v>0</v>
      </c>
    </row>
    <row r="33" spans="1:14" ht="17.25" customHeight="1">
      <c r="A33" s="59" t="s">
        <v>70</v>
      </c>
      <c r="B33" s="90" t="s">
        <v>71</v>
      </c>
      <c r="C33" s="89" t="s">
        <v>16</v>
      </c>
      <c r="D33" s="59"/>
      <c r="E33" s="86">
        <f>'пр. Ленина 20а'!D38</f>
        <v>0</v>
      </c>
      <c r="F33" s="86">
        <f>'пр. Ленина 24'!D38</f>
        <v>0</v>
      </c>
      <c r="G33" s="86">
        <f>'пр. Ленина 26'!D38</f>
        <v>0</v>
      </c>
      <c r="H33" s="86">
        <f>'пр. Ленина 28'!D38</f>
        <v>0</v>
      </c>
      <c r="I33" s="86">
        <f>'пр. Ленина 30.13'!D38</f>
        <v>0</v>
      </c>
      <c r="J33" s="86">
        <f>'ул. Маяковского 3'!D38</f>
        <v>0</v>
      </c>
      <c r="K33" s="86">
        <f>'ул. Маяковского 4'!D38</f>
        <v>0</v>
      </c>
      <c r="L33" s="86">
        <f>'ул. Маяковского 5'!D38</f>
        <v>0</v>
      </c>
      <c r="M33" s="86">
        <f>'ул. Маяковского 13'!D38</f>
        <v>0</v>
      </c>
      <c r="N33" s="86">
        <f t="shared" si="0"/>
        <v>0</v>
      </c>
    </row>
    <row r="34" spans="1:14" ht="27" customHeight="1">
      <c r="A34" s="103" t="s">
        <v>72</v>
      </c>
      <c r="B34" s="103"/>
      <c r="C34" s="103"/>
      <c r="D34" s="103"/>
      <c r="E34" s="86">
        <f>'пр. Ленина 20а'!D39</f>
        <v>0</v>
      </c>
      <c r="F34" s="86">
        <f>'пр. Ленина 24'!D39</f>
        <v>0</v>
      </c>
      <c r="G34" s="86">
        <f>'пр. Ленина 26'!D39</f>
        <v>0</v>
      </c>
      <c r="H34" s="86">
        <f>'пр. Ленина 28'!D39</f>
        <v>0</v>
      </c>
      <c r="I34" s="86">
        <f>'пр. Ленина 30.13'!D39</f>
        <v>0</v>
      </c>
      <c r="J34" s="86">
        <f>'ул. Маяковского 3'!D39</f>
        <v>0</v>
      </c>
      <c r="K34" s="86">
        <f>'ул. Маяковского 4'!D39</f>
        <v>0</v>
      </c>
      <c r="L34" s="86">
        <f>'ул. Маяковского 5'!D39</f>
        <v>0</v>
      </c>
      <c r="M34" s="86">
        <f>'ул. Маяковского 13'!D39</f>
        <v>0</v>
      </c>
      <c r="N34" s="86">
        <f t="shared" si="0"/>
        <v>0</v>
      </c>
    </row>
    <row r="35" spans="1:14" ht="27" customHeight="1">
      <c r="A35" s="59" t="s">
        <v>73</v>
      </c>
      <c r="B35" s="90" t="s">
        <v>74</v>
      </c>
      <c r="C35" s="89" t="s">
        <v>16</v>
      </c>
      <c r="D35" s="59">
        <f>'пр. Ленина 16'!D40</f>
        <v>169555.5</v>
      </c>
      <c r="E35" s="86">
        <f>'пр. Ленина 20а'!D40</f>
        <v>223059.67</v>
      </c>
      <c r="F35" s="86">
        <f>'пр. Ленина 24'!D40</f>
        <v>0</v>
      </c>
      <c r="G35" s="86">
        <f>'пр. Ленина 26'!D40</f>
        <v>0</v>
      </c>
      <c r="H35" s="86">
        <f>'пр. Ленина 28'!D40</f>
        <v>0</v>
      </c>
      <c r="I35" s="86">
        <f>'пр. Ленина 30.13'!D40</f>
        <v>0</v>
      </c>
      <c r="J35" s="86">
        <f>'ул. Маяковского 3'!D40</f>
        <v>725228.72</v>
      </c>
      <c r="K35" s="86">
        <f>'ул. Маяковского 4'!D40</f>
        <v>690982.59</v>
      </c>
      <c r="L35" s="86">
        <f>'ул. Маяковского 5'!D40</f>
        <v>0</v>
      </c>
      <c r="M35" s="86">
        <f>'ул. Маяковского 13'!D40</f>
        <v>0</v>
      </c>
      <c r="N35" s="86">
        <f t="shared" si="0"/>
        <v>1808826.48</v>
      </c>
    </row>
    <row r="36" spans="1:14" ht="17.25" customHeight="1">
      <c r="A36" s="59" t="s">
        <v>75</v>
      </c>
      <c r="B36" s="88" t="s">
        <v>18</v>
      </c>
      <c r="C36" s="89" t="s">
        <v>16</v>
      </c>
      <c r="D36" s="59">
        <f>'пр. Ленина 16'!D41</f>
        <v>0</v>
      </c>
      <c r="E36" s="86">
        <f>'пр. Ленина 20а'!D41</f>
        <v>0</v>
      </c>
      <c r="F36" s="86">
        <f>'пр. Ленина 24'!D41</f>
        <v>0</v>
      </c>
      <c r="G36" s="86">
        <f>'пр. Ленина 26'!D41</f>
        <v>0</v>
      </c>
      <c r="H36" s="86">
        <f>'пр. Ленина 28'!D41</f>
        <v>0</v>
      </c>
      <c r="I36" s="86">
        <f>'пр. Ленина 30.13'!D41</f>
        <v>0</v>
      </c>
      <c r="J36" s="86">
        <f>'ул. Маяковского 3'!D41</f>
        <v>0</v>
      </c>
      <c r="K36" s="86">
        <f>'ул. Маяковского 4'!D41</f>
        <v>0</v>
      </c>
      <c r="L36" s="86">
        <f>'ул. Маяковского 5'!D41</f>
        <v>0</v>
      </c>
      <c r="M36" s="86">
        <f>'ул. Маяковского 13'!D41</f>
        <v>0</v>
      </c>
      <c r="N36" s="86">
        <f t="shared" si="0"/>
        <v>0</v>
      </c>
    </row>
    <row r="37" spans="1:14" ht="17.25" customHeight="1">
      <c r="A37" s="59" t="s">
        <v>76</v>
      </c>
      <c r="B37" s="88" t="s">
        <v>20</v>
      </c>
      <c r="C37" s="89" t="s">
        <v>16</v>
      </c>
      <c r="D37" s="59">
        <f>'пр. Ленина 16'!D42</f>
        <v>169555.5</v>
      </c>
      <c r="E37" s="86">
        <f>'пр. Ленина 20а'!D42</f>
        <v>223059.67</v>
      </c>
      <c r="F37" s="86">
        <f>'пр. Ленина 24'!D42</f>
        <v>0</v>
      </c>
      <c r="G37" s="86">
        <f>'пр. Ленина 26'!D42</f>
        <v>0</v>
      </c>
      <c r="H37" s="86">
        <f>'пр. Ленина 28'!D42</f>
        <v>0</v>
      </c>
      <c r="I37" s="86">
        <f>'пр. Ленина 30.13'!D42</f>
        <v>0</v>
      </c>
      <c r="J37" s="86">
        <f>'ул. Маяковского 3'!D42</f>
        <v>725228.72</v>
      </c>
      <c r="K37" s="86">
        <f>'ул. Маяковского 4'!D42</f>
        <v>690982.59</v>
      </c>
      <c r="L37" s="86">
        <f>'ул. Маяковского 5'!D42</f>
        <v>0</v>
      </c>
      <c r="M37" s="86">
        <f>'ул. Маяковского 13'!D42</f>
        <v>0</v>
      </c>
      <c r="N37" s="86">
        <f t="shared" si="0"/>
        <v>1808826.48</v>
      </c>
    </row>
    <row r="38" spans="1:14" ht="29.25" customHeight="1">
      <c r="A38" s="59" t="s">
        <v>77</v>
      </c>
      <c r="B38" s="90" t="s">
        <v>78</v>
      </c>
      <c r="C38" s="89" t="s">
        <v>16</v>
      </c>
      <c r="D38" s="59">
        <f>'пр. Ленина 16'!D43</f>
        <v>374264.56</v>
      </c>
      <c r="E38" s="86">
        <f>'пр. Ленина 20а'!D43</f>
        <v>217396.57</v>
      </c>
      <c r="F38" s="86">
        <f>'пр. Ленина 24'!D43</f>
        <v>329703.3</v>
      </c>
      <c r="G38" s="86">
        <f>'пр. Ленина 26'!D43</f>
        <v>185173.95</v>
      </c>
      <c r="H38" s="86">
        <f>'пр. Ленина 28'!D43</f>
        <v>137649.37</v>
      </c>
      <c r="I38" s="86">
        <f>'пр. Ленина 30.13'!D43</f>
        <v>190240.93</v>
      </c>
      <c r="J38" s="86">
        <f>'ул. Маяковского 3'!D43</f>
        <v>921416.61</v>
      </c>
      <c r="K38" s="86">
        <f>'ул. Маяковского 4'!D43</f>
        <v>1044185.31</v>
      </c>
      <c r="L38" s="86">
        <f>'ул. Маяковского 5'!D43</f>
        <v>96833.39</v>
      </c>
      <c r="M38" s="86">
        <f>'ул. Маяковского 13'!D43</f>
        <v>68931.1</v>
      </c>
      <c r="N38" s="86">
        <f t="shared" si="0"/>
        <v>3565795.0900000003</v>
      </c>
    </row>
    <row r="39" spans="1:14" ht="16.5" customHeight="1">
      <c r="A39" s="59" t="s">
        <v>79</v>
      </c>
      <c r="B39" s="88" t="s">
        <v>18</v>
      </c>
      <c r="C39" s="89" t="s">
        <v>16</v>
      </c>
      <c r="D39" s="59">
        <f>'пр. Ленина 16'!D44</f>
        <v>0</v>
      </c>
      <c r="E39" s="86">
        <f>'пр. Ленина 20а'!D44</f>
        <v>0</v>
      </c>
      <c r="F39" s="86">
        <f>'пр. Ленина 24'!D44</f>
        <v>0</v>
      </c>
      <c r="G39" s="86">
        <f>'пр. Ленина 26'!D44</f>
        <v>0</v>
      </c>
      <c r="H39" s="86">
        <f>'пр. Ленина 28'!D44</f>
        <v>0</v>
      </c>
      <c r="I39" s="86">
        <f>'пр. Ленина 30.13'!D44</f>
        <v>0</v>
      </c>
      <c r="J39" s="86">
        <f>'ул. Маяковского 3'!D44</f>
        <v>0</v>
      </c>
      <c r="K39" s="86">
        <f>'ул. Маяковского 4'!D44</f>
        <v>0</v>
      </c>
      <c r="L39" s="86">
        <f>'ул. Маяковского 5'!D44</f>
        <v>0</v>
      </c>
      <c r="M39" s="86">
        <f>'ул. Маяковского 13'!D44</f>
        <v>0</v>
      </c>
      <c r="N39" s="86">
        <f t="shared" si="0"/>
        <v>0</v>
      </c>
    </row>
    <row r="40" spans="1:14" ht="16.5" customHeight="1">
      <c r="A40" s="59" t="s">
        <v>80</v>
      </c>
      <c r="B40" s="88" t="s">
        <v>20</v>
      </c>
      <c r="C40" s="89" t="s">
        <v>16</v>
      </c>
      <c r="D40" s="59">
        <f>'пр. Ленина 16'!D45</f>
        <v>374264.56</v>
      </c>
      <c r="E40" s="86">
        <f>'пр. Ленина 20а'!D45</f>
        <v>217396.57</v>
      </c>
      <c r="F40" s="86">
        <f>'пр. Ленина 24'!D45</f>
        <v>329703.30000000005</v>
      </c>
      <c r="G40" s="86">
        <f>'пр. Ленина 26'!D45</f>
        <v>185173.95</v>
      </c>
      <c r="H40" s="86">
        <f>'пр. Ленина 28'!D45</f>
        <v>137649.37</v>
      </c>
      <c r="I40" s="86">
        <f>'пр. Ленина 30.13'!D45</f>
        <v>190240.93</v>
      </c>
      <c r="J40" s="86">
        <f>'ул. Маяковского 3'!D45</f>
        <v>921416.61</v>
      </c>
      <c r="K40" s="86">
        <f>'ул. Маяковского 4'!D45</f>
        <v>1044185.31</v>
      </c>
      <c r="L40" s="86">
        <f>'ул. Маяковского 5'!D45</f>
        <v>96833.39</v>
      </c>
      <c r="M40" s="86">
        <f>'ул. Маяковского 13'!D45</f>
        <v>68931.1</v>
      </c>
      <c r="N40" s="86">
        <f t="shared" si="0"/>
        <v>3565795.0900000003</v>
      </c>
    </row>
    <row r="41" spans="1:14" ht="27" customHeight="1">
      <c r="A41" s="103" t="s">
        <v>81</v>
      </c>
      <c r="B41" s="103"/>
      <c r="C41" s="103"/>
      <c r="D41" s="103"/>
      <c r="E41" s="86">
        <f>'пр. Ленина 20а'!D46</f>
        <v>0</v>
      </c>
      <c r="F41" s="86">
        <f>'пр. Ленина 24'!D46</f>
        <v>0</v>
      </c>
      <c r="G41" s="86">
        <f>'пр. Ленина 26'!D46</f>
        <v>0</v>
      </c>
      <c r="H41" s="86">
        <f>'пр. Ленина 28'!D46</f>
        <v>0</v>
      </c>
      <c r="I41" s="86">
        <f>'пр. Ленина 30.13'!D46</f>
        <v>0</v>
      </c>
      <c r="J41" s="86">
        <f>'ул. Маяковского 3'!D46</f>
        <v>0</v>
      </c>
      <c r="K41" s="86">
        <f>'ул. Маяковского 4'!D46</f>
        <v>0</v>
      </c>
      <c r="L41" s="86">
        <f>'ул. Маяковского 5'!D46</f>
        <v>0</v>
      </c>
      <c r="M41" s="86">
        <f>'ул. Маяковского 13'!D46</f>
        <v>0</v>
      </c>
      <c r="N41" s="86">
        <f t="shared" si="0"/>
        <v>0</v>
      </c>
    </row>
    <row r="42" spans="1:14" s="65" customFormat="1" ht="27" customHeight="1">
      <c r="A42" s="59" t="s">
        <v>82</v>
      </c>
      <c r="B42" s="90" t="s">
        <v>83</v>
      </c>
      <c r="C42" s="89" t="s">
        <v>7</v>
      </c>
      <c r="D42" s="93" t="s">
        <v>84</v>
      </c>
      <c r="E42" s="92" t="str">
        <f>'пр. Ленина 20а'!D47</f>
        <v>Холодное водоснабжение</v>
      </c>
      <c r="F42" s="92" t="str">
        <f>'пр. Ленина 24'!D47</f>
        <v>Холодное водоснабжение</v>
      </c>
      <c r="G42" s="92" t="str">
        <f>'пр. Ленина 26'!D47</f>
        <v>Холодное водоснабжение</v>
      </c>
      <c r="H42" s="92" t="str">
        <f>'пр. Ленина 28'!D47</f>
        <v>Холодное водоснабжение</v>
      </c>
      <c r="I42" s="92" t="str">
        <f>'пр. Ленина 30.13'!D47</f>
        <v>Холодное водоснабжение</v>
      </c>
      <c r="J42" s="92" t="str">
        <f>'ул. Маяковского 3'!D47</f>
        <v>Холодное водоснабжение</v>
      </c>
      <c r="K42" s="92" t="str">
        <f>'ул. Маяковского 4'!D47</f>
        <v>Холодное водоснабжение</v>
      </c>
      <c r="L42" s="92" t="str">
        <f>'ул. Маяковского 5'!D47</f>
        <v>Холодное водоснабжение</v>
      </c>
      <c r="M42" s="92" t="str">
        <f>'ул. Маяковского 13'!D47</f>
        <v>Холодное водоснабжение</v>
      </c>
      <c r="N42" s="92" t="s">
        <v>84</v>
      </c>
    </row>
    <row r="43" spans="1:14" ht="17.25" customHeight="1">
      <c r="A43" s="59" t="s">
        <v>85</v>
      </c>
      <c r="B43" s="90" t="s">
        <v>86</v>
      </c>
      <c r="C43" s="89" t="s">
        <v>7</v>
      </c>
      <c r="D43" s="59" t="s">
        <v>87</v>
      </c>
      <c r="E43" s="86" t="str">
        <f>'пр. Ленина 20а'!D48</f>
        <v>куб.м</v>
      </c>
      <c r="F43" s="86" t="str">
        <f>'пр. Ленина 24'!D48</f>
        <v>куб.м</v>
      </c>
      <c r="G43" s="86" t="str">
        <f>'пр. Ленина 26'!D48</f>
        <v>куб.м</v>
      </c>
      <c r="H43" s="86" t="str">
        <f>'пр. Ленина 28'!D48</f>
        <v>куб.м</v>
      </c>
      <c r="I43" s="86" t="str">
        <f>'пр. Ленина 30.13'!D48</f>
        <v>куб.м</v>
      </c>
      <c r="J43" s="86" t="str">
        <f>'ул. Маяковского 3'!D48</f>
        <v>куб.м</v>
      </c>
      <c r="K43" s="86" t="str">
        <f>'ул. Маяковского 4'!D48</f>
        <v>куб.м</v>
      </c>
      <c r="L43" s="86" t="str">
        <f>'ул. Маяковского 5'!D48</f>
        <v>куб.м</v>
      </c>
      <c r="M43" s="86" t="str">
        <f>'ул. Маяковского 13'!D48</f>
        <v>куб.м</v>
      </c>
      <c r="N43" s="86">
        <f>'ул. Маяковского 13'!E48</f>
        <v>0</v>
      </c>
    </row>
    <row r="44" spans="1:14" ht="17.25" customHeight="1">
      <c r="A44" s="59" t="s">
        <v>88</v>
      </c>
      <c r="B44" s="90" t="s">
        <v>89</v>
      </c>
      <c r="C44" s="89" t="s">
        <v>90</v>
      </c>
      <c r="D44" s="59">
        <f>'пр. Ленина 16'!D49</f>
        <v>9866.40148011101</v>
      </c>
      <c r="E44" s="86">
        <f>'пр. Ленина 20а'!D49</f>
        <v>6126.548381128585</v>
      </c>
      <c r="F44" s="86">
        <f>'пр. Ленина 24'!D49</f>
        <v>3424.8742429640183</v>
      </c>
      <c r="G44" s="86">
        <f>'пр. Ленина 26'!D49</f>
        <v>7970.12682579266</v>
      </c>
      <c r="H44" s="86">
        <f>'пр. Ленина 28'!D49</f>
        <v>8110.454934093338</v>
      </c>
      <c r="I44" s="86">
        <f>'пр. Ленина 30.13'!D49</f>
        <v>8436.32668329177</v>
      </c>
      <c r="J44" s="86">
        <f>'ул. Маяковского 3'!D49</f>
        <v>16323.43459759482</v>
      </c>
      <c r="K44" s="86">
        <f>'ул. Маяковского 4'!D49</f>
        <v>15635.184828862166</v>
      </c>
      <c r="L44" s="86">
        <f>'ул. Маяковского 5'!D49</f>
        <v>3571.9757748485927</v>
      </c>
      <c r="M44" s="86">
        <f>'ул. Маяковского 13'!D49</f>
        <v>2462.6790167438544</v>
      </c>
      <c r="N44" s="86">
        <f t="shared" si="0"/>
        <v>81928.00676543082</v>
      </c>
    </row>
    <row r="45" spans="1:14" ht="17.25" customHeight="1">
      <c r="A45" s="59" t="s">
        <v>91</v>
      </c>
      <c r="B45" s="90" t="s">
        <v>92</v>
      </c>
      <c r="C45" s="89" t="s">
        <v>16</v>
      </c>
      <c r="D45" s="59">
        <f>'пр. Ленина 16'!D50</f>
        <v>266639.5</v>
      </c>
      <c r="E45" s="86">
        <f>'пр. Ленина 20а'!D50</f>
        <v>165569.97</v>
      </c>
      <c r="F45" s="86">
        <f>'пр. Ленина 24'!D50</f>
        <v>96136.22</v>
      </c>
      <c r="G45" s="86">
        <f>'пр. Ленина 26'!D50</f>
        <v>223721.46</v>
      </c>
      <c r="H45" s="86">
        <f>'пр. Ленина 28'!D50</f>
        <v>227660.47</v>
      </c>
      <c r="I45" s="86">
        <f>'пр. Ленина 30.13'!D50</f>
        <v>236807.69</v>
      </c>
      <c r="J45" s="86">
        <f>'ул. Маяковского 3'!D50</f>
        <v>441140.82</v>
      </c>
      <c r="K45" s="86">
        <f>'ул. Маяковского 4'!D50</f>
        <v>422540.87</v>
      </c>
      <c r="L45" s="86">
        <f>'ул. Маяковского 5'!D50</f>
        <v>100265.36</v>
      </c>
      <c r="M45" s="86">
        <f>'ул. Маяковского 13'!D50</f>
        <v>69127.4</v>
      </c>
      <c r="N45" s="86">
        <f t="shared" si="0"/>
        <v>2249609.76</v>
      </c>
    </row>
    <row r="46" spans="1:14" ht="17.25" customHeight="1">
      <c r="A46" s="59" t="s">
        <v>93</v>
      </c>
      <c r="B46" s="88" t="s">
        <v>94</v>
      </c>
      <c r="C46" s="89" t="s">
        <v>16</v>
      </c>
      <c r="D46" s="59">
        <f>'пр. Ленина 16'!D51</f>
        <v>224859.11</v>
      </c>
      <c r="E46" s="86">
        <f>'пр. Ленина 20а'!D51</f>
        <v>166503.87</v>
      </c>
      <c r="F46" s="86">
        <f>'пр. Ленина 24'!D51</f>
        <v>63451.04</v>
      </c>
      <c r="G46" s="86">
        <f>'пр. Ленина 26'!D51</f>
        <v>189908.5</v>
      </c>
      <c r="H46" s="86">
        <f>'пр. Ленина 28'!D51</f>
        <v>204990.04</v>
      </c>
      <c r="I46" s="86">
        <f>'пр. Ленина 30.13'!D51</f>
        <v>202143.82</v>
      </c>
      <c r="J46" s="86">
        <f>'ул. Маяковского 3'!D51</f>
        <v>384487.28</v>
      </c>
      <c r="K46" s="86">
        <f>'ул. Маяковского 4'!D51</f>
        <v>321866.21</v>
      </c>
      <c r="L46" s="86">
        <f>'ул. Маяковского 5'!D51</f>
        <v>82843.94</v>
      </c>
      <c r="M46" s="86">
        <f>'ул. Маяковского 13'!D51</f>
        <v>56304.49</v>
      </c>
      <c r="N46" s="86">
        <f t="shared" si="0"/>
        <v>1897358.3</v>
      </c>
    </row>
    <row r="47" spans="1:14" ht="17.25" customHeight="1">
      <c r="A47" s="59" t="s">
        <v>95</v>
      </c>
      <c r="B47" s="88" t="s">
        <v>96</v>
      </c>
      <c r="C47" s="89" t="s">
        <v>16</v>
      </c>
      <c r="D47" s="59">
        <f>'пр. Ленина 16'!D52</f>
        <v>77806.04</v>
      </c>
      <c r="E47" s="86">
        <f>'пр. Ленина 20а'!D52</f>
        <v>35850.72</v>
      </c>
      <c r="F47" s="86">
        <f>'пр. Ленина 24'!D52</f>
        <v>32685.19</v>
      </c>
      <c r="G47" s="86">
        <f>'пр. Ленина 26'!D52</f>
        <v>33812.96</v>
      </c>
      <c r="H47" s="86">
        <f>'пр. Ленина 28'!D52</f>
        <v>22670.43</v>
      </c>
      <c r="I47" s="86">
        <f>'пр. Ленина 30.13'!D52</f>
        <v>34663.87</v>
      </c>
      <c r="J47" s="86">
        <f>'ул. Маяковского 3'!D52</f>
        <v>266079.18</v>
      </c>
      <c r="K47" s="86">
        <f>'ул. Маяковского 4'!D52</f>
        <v>297627.95</v>
      </c>
      <c r="L47" s="86">
        <f>'ул. Маяковского 5'!D52</f>
        <v>17421.42</v>
      </c>
      <c r="M47" s="86">
        <f>'ул. Маяковского 13'!D52</f>
        <v>12822.91</v>
      </c>
      <c r="N47" s="86">
        <f t="shared" si="0"/>
        <v>831440.67</v>
      </c>
    </row>
    <row r="48" spans="1:14" ht="27.75" customHeight="1">
      <c r="A48" s="59" t="s">
        <v>97</v>
      </c>
      <c r="B48" s="88" t="s">
        <v>98</v>
      </c>
      <c r="C48" s="89" t="s">
        <v>16</v>
      </c>
      <c r="D48" s="59">
        <f>'пр. Ленина 16'!D53</f>
        <v>313367.48</v>
      </c>
      <c r="E48" s="86">
        <f>'пр. Ленина 20а'!D53</f>
        <v>165569.97</v>
      </c>
      <c r="F48" s="86">
        <f>'пр. Ленина 24'!D53</f>
        <v>96136.22</v>
      </c>
      <c r="G48" s="86">
        <f>'пр. Ленина 26'!D53</f>
        <v>223721.46</v>
      </c>
      <c r="H48" s="86">
        <f>'пр. Ленина 28'!D53</f>
        <v>227660.47</v>
      </c>
      <c r="I48" s="86">
        <f>'пр. Ленина 30.13'!D53</f>
        <v>236807.69</v>
      </c>
      <c r="J48" s="86">
        <f>'ул. Маяковского 3'!D53</f>
        <v>441140.82</v>
      </c>
      <c r="K48" s="86">
        <f>'ул. Маяковского 4'!D53</f>
        <v>422540.87</v>
      </c>
      <c r="L48" s="86">
        <f>'ул. Маяковского 5'!D53</f>
        <v>100265.36</v>
      </c>
      <c r="M48" s="86">
        <f>'ул. Маяковского 13'!D53</f>
        <v>69127.4</v>
      </c>
      <c r="N48" s="86">
        <f t="shared" si="0"/>
        <v>2296337.7399999998</v>
      </c>
    </row>
    <row r="49" spans="1:14" ht="30.75" customHeight="1">
      <c r="A49" s="59" t="s">
        <v>99</v>
      </c>
      <c r="B49" s="88" t="s">
        <v>100</v>
      </c>
      <c r="C49" s="89" t="s">
        <v>16</v>
      </c>
      <c r="D49" s="59">
        <f>'пр. Ленина 16'!D54</f>
        <v>214480.34</v>
      </c>
      <c r="E49" s="86">
        <f>'пр. Ленина 20а'!D54</f>
        <v>201159.99</v>
      </c>
      <c r="F49" s="86">
        <f>'пр. Ленина 24'!D54</f>
        <v>116801.14</v>
      </c>
      <c r="G49" s="86">
        <f>'пр. Ленина 26'!D54</f>
        <v>271811.41</v>
      </c>
      <c r="H49" s="86">
        <f>'пр. Ленина 28'!D54</f>
        <v>276597.13</v>
      </c>
      <c r="I49" s="86">
        <f>'пр. Ленина 30.13'!D54</f>
        <v>287710.59</v>
      </c>
      <c r="J49" s="86">
        <f>'ул. Маяковского 3'!D54</f>
        <v>535966.06</v>
      </c>
      <c r="K49" s="86">
        <f>'ул. Маяковского 4'!D54</f>
        <v>513367.97</v>
      </c>
      <c r="L49" s="86">
        <f>'ул. Маяковского 5'!D54</f>
        <v>121817.86</v>
      </c>
      <c r="M49" s="86">
        <f>'ул. Маяковского 13'!D54</f>
        <v>83986.65</v>
      </c>
      <c r="N49" s="86">
        <f t="shared" si="0"/>
        <v>2623699.1399999997</v>
      </c>
    </row>
    <row r="50" spans="1:14" ht="30" customHeight="1">
      <c r="A50" s="59" t="s">
        <v>101</v>
      </c>
      <c r="B50" s="88" t="s">
        <v>102</v>
      </c>
      <c r="C50" s="89" t="s">
        <v>16</v>
      </c>
      <c r="D50" s="59">
        <f>'пр. Ленина 16'!D55</f>
        <v>153569.79</v>
      </c>
      <c r="E50" s="86">
        <f>'пр. Ленина 20а'!D55</f>
        <v>-8931.34</v>
      </c>
      <c r="F50" s="86">
        <f>'пр. Ленина 24'!D55</f>
        <v>-5185.87</v>
      </c>
      <c r="G50" s="86">
        <f>'пр. Ленина 26'!D55</f>
        <v>-12068.2</v>
      </c>
      <c r="H50" s="86">
        <f>'пр. Ленина 28'!D55</f>
        <v>-12280.68</v>
      </c>
      <c r="I50" s="86">
        <f>'пр. Ленина 30.13'!D55</f>
        <v>-12774.11</v>
      </c>
      <c r="J50" s="86">
        <f>'ул. Маяковского 3'!D55</f>
        <v>-23796.45</v>
      </c>
      <c r="K50" s="86">
        <f>'ул. Маяковского 4'!D55</f>
        <v>-22793.11</v>
      </c>
      <c r="L50" s="86">
        <f>'ул. Маяковского 5'!D55</f>
        <v>-5408.61</v>
      </c>
      <c r="M50" s="86">
        <f>'ул. Маяковского 13'!D55</f>
        <v>-3728.94</v>
      </c>
      <c r="N50" s="86">
        <f t="shared" si="0"/>
        <v>46602.48000000001</v>
      </c>
    </row>
    <row r="51" spans="1:14" ht="27" customHeight="1">
      <c r="A51" s="59" t="s">
        <v>103</v>
      </c>
      <c r="B51" s="90" t="s">
        <v>104</v>
      </c>
      <c r="C51" s="89" t="s">
        <v>16</v>
      </c>
      <c r="D51" s="59">
        <f>'пр. Ленина 16'!D56</f>
        <v>0</v>
      </c>
      <c r="E51" s="86">
        <f>'пр. Ленина 20а'!D56</f>
        <v>0</v>
      </c>
      <c r="F51" s="86">
        <f>'пр. Ленина 24'!D56</f>
        <v>0</v>
      </c>
      <c r="G51" s="86">
        <f>'пр. Ленина 26'!D56</f>
        <v>0</v>
      </c>
      <c r="H51" s="86">
        <f>'пр. Ленина 28'!D56</f>
        <v>0</v>
      </c>
      <c r="I51" s="86">
        <f>'пр. Ленина 30.13'!D56</f>
        <v>0</v>
      </c>
      <c r="J51" s="86">
        <f>'ул. Маяковского 3'!D56</f>
        <v>0</v>
      </c>
      <c r="K51" s="86">
        <f>'ул. Маяковского 4'!D56</f>
        <v>0</v>
      </c>
      <c r="L51" s="86">
        <f>'ул. Маяковского 5'!D56</f>
        <v>0</v>
      </c>
      <c r="M51" s="86">
        <f>'ул. Маяковского 13'!D56</f>
        <v>0</v>
      </c>
      <c r="N51" s="86">
        <f t="shared" si="0"/>
        <v>0</v>
      </c>
    </row>
    <row r="52" spans="1:14" s="65" customFormat="1" ht="27" customHeight="1">
      <c r="A52" s="59" t="s">
        <v>82</v>
      </c>
      <c r="B52" s="90" t="s">
        <v>83</v>
      </c>
      <c r="C52" s="89" t="s">
        <v>7</v>
      </c>
      <c r="D52" s="93" t="s">
        <v>105</v>
      </c>
      <c r="E52" s="92" t="str">
        <f>'пр. Ленина 20а'!D57</f>
        <v>Горячее водоснабжение</v>
      </c>
      <c r="F52" s="92" t="str">
        <f>'пр. Ленина 24'!D57</f>
        <v>Горячее водоснабжение</v>
      </c>
      <c r="G52" s="92" t="str">
        <f>'пр. Ленина 26'!D57</f>
        <v>Горячее водоснабжение</v>
      </c>
      <c r="H52" s="92" t="str">
        <f>'пр. Ленина 28'!D57</f>
        <v>Горячее водоснабжение</v>
      </c>
      <c r="I52" s="92" t="str">
        <f>'пр. Ленина 30.13'!D57</f>
        <v>Горячее водоснабжение</v>
      </c>
      <c r="J52" s="92" t="str">
        <f>'ул. Маяковского 3'!D57</f>
        <v>Горячее водоснабжение</v>
      </c>
      <c r="K52" s="92" t="str">
        <f>'ул. Маяковского 4'!D57</f>
        <v>Горячее водоснабжение</v>
      </c>
      <c r="L52" s="92" t="str">
        <f>'ул. Маяковского 5'!D57</f>
        <v>Горячее водоснабжение</v>
      </c>
      <c r="M52" s="92" t="str">
        <f>'ул. Маяковского 13'!D57</f>
        <v>Горячее водоснабжение</v>
      </c>
      <c r="N52" s="86">
        <f t="shared" si="0"/>
        <v>0</v>
      </c>
    </row>
    <row r="53" spans="1:14" ht="17.25" customHeight="1">
      <c r="A53" s="59" t="s">
        <v>106</v>
      </c>
      <c r="B53" s="90" t="s">
        <v>86</v>
      </c>
      <c r="C53" s="89" t="s">
        <v>7</v>
      </c>
      <c r="D53" s="59" t="s">
        <v>87</v>
      </c>
      <c r="E53" s="86" t="str">
        <f>'пр. Ленина 20а'!D58</f>
        <v>куб.м</v>
      </c>
      <c r="F53" s="86" t="str">
        <f>'пр. Ленина 24'!D58</f>
        <v>куб.м</v>
      </c>
      <c r="G53" s="86" t="str">
        <f>'пр. Ленина 26'!D58</f>
        <v>куб.м</v>
      </c>
      <c r="H53" s="86" t="str">
        <f>'пр. Ленина 28'!D58</f>
        <v>куб.м</v>
      </c>
      <c r="I53" s="86" t="str">
        <f>'пр. Ленина 30.13'!D58</f>
        <v>куб.м</v>
      </c>
      <c r="J53" s="86" t="str">
        <f>'ул. Маяковского 3'!D58</f>
        <v>куб.м</v>
      </c>
      <c r="K53" s="86" t="str">
        <f>'ул. Маяковского 4'!D58</f>
        <v>куб.м</v>
      </c>
      <c r="L53" s="86" t="str">
        <f>'ул. Маяковского 5'!D58</f>
        <v>куб.м</v>
      </c>
      <c r="M53" s="86" t="str">
        <f>'ул. Маяковского 13'!D58</f>
        <v>куб.м</v>
      </c>
      <c r="N53" s="86">
        <f t="shared" si="0"/>
        <v>0</v>
      </c>
    </row>
    <row r="54" spans="1:14" ht="17.25" customHeight="1">
      <c r="A54" s="59" t="s">
        <v>107</v>
      </c>
      <c r="B54" s="90" t="s">
        <v>89</v>
      </c>
      <c r="C54" s="89" t="s">
        <v>90</v>
      </c>
      <c r="D54" s="59">
        <f>'пр. Ленина 16'!D59</f>
        <v>0</v>
      </c>
      <c r="E54" s="86">
        <f>'пр. Ленина 20а'!D59</f>
        <v>0</v>
      </c>
      <c r="F54" s="86">
        <f>'пр. Ленина 24'!D59</f>
        <v>2348.2257618735907</v>
      </c>
      <c r="G54" s="86">
        <f>'пр. Ленина 26'!D59</f>
        <v>0</v>
      </c>
      <c r="H54" s="86">
        <f>'пр. Ленина 28'!D59</f>
        <v>0</v>
      </c>
      <c r="I54" s="86">
        <f>'пр. Ленина 30.13'!D59</f>
        <v>0</v>
      </c>
      <c r="J54" s="86">
        <f>'ул. Маяковского 3'!D59</f>
        <v>0</v>
      </c>
      <c r="K54" s="86">
        <f>'ул. Маяковского 4'!D59</f>
        <v>0</v>
      </c>
      <c r="L54" s="86">
        <f>'ул. Маяковского 5'!D59</f>
        <v>0</v>
      </c>
      <c r="M54" s="86">
        <f>'ул. Маяковского 13'!D59</f>
        <v>0</v>
      </c>
      <c r="N54" s="86">
        <f t="shared" si="0"/>
        <v>2348.2257618735907</v>
      </c>
    </row>
    <row r="55" spans="1:14" ht="17.25" customHeight="1">
      <c r="A55" s="59" t="s">
        <v>108</v>
      </c>
      <c r="B55" s="90" t="s">
        <v>92</v>
      </c>
      <c r="C55" s="89" t="s">
        <v>16</v>
      </c>
      <c r="D55" s="59">
        <f>'пр. Ленина 16'!D60</f>
        <v>0</v>
      </c>
      <c r="E55" s="86">
        <f>'пр. Ленина 20а'!D60</f>
        <v>0</v>
      </c>
      <c r="F55" s="86">
        <f>'пр. Ленина 24'!D60</f>
        <v>322857.56</v>
      </c>
      <c r="G55" s="86">
        <f>'пр. Ленина 26'!D60</f>
        <v>0</v>
      </c>
      <c r="H55" s="86">
        <f>'пр. Ленина 28'!D60</f>
        <v>0</v>
      </c>
      <c r="I55" s="86">
        <f>'пр. Ленина 30.13'!D60</f>
        <v>0</v>
      </c>
      <c r="J55" s="86">
        <f>'ул. Маяковского 3'!D60</f>
        <v>0</v>
      </c>
      <c r="K55" s="86">
        <f>'ул. Маяковского 4'!D60</f>
        <v>0</v>
      </c>
      <c r="L55" s="86">
        <f>'ул. Маяковского 5'!D60</f>
        <v>0</v>
      </c>
      <c r="M55" s="86">
        <f>'ул. Маяковского 13'!D60</f>
        <v>0</v>
      </c>
      <c r="N55" s="86">
        <f t="shared" si="0"/>
        <v>322857.56</v>
      </c>
    </row>
    <row r="56" spans="1:14" ht="17.25" customHeight="1">
      <c r="A56" s="59" t="s">
        <v>109</v>
      </c>
      <c r="B56" s="88" t="s">
        <v>94</v>
      </c>
      <c r="C56" s="89" t="s">
        <v>16</v>
      </c>
      <c r="D56" s="59">
        <f>'пр. Ленина 16'!D61</f>
        <v>0</v>
      </c>
      <c r="E56" s="86">
        <f>'пр. Ленина 20а'!D61</f>
        <v>0</v>
      </c>
      <c r="F56" s="86">
        <f>'пр. Ленина 24'!D61</f>
        <v>213089.79</v>
      </c>
      <c r="G56" s="86">
        <f>'пр. Ленина 26'!D61</f>
        <v>0</v>
      </c>
      <c r="H56" s="86">
        <f>'пр. Ленина 28'!D61</f>
        <v>0</v>
      </c>
      <c r="I56" s="86">
        <f>'пр. Ленина 30.13'!D61</f>
        <v>0</v>
      </c>
      <c r="J56" s="86">
        <f>'ул. Маяковского 3'!D61</f>
        <v>0</v>
      </c>
      <c r="K56" s="86">
        <f>'ул. Маяковского 4'!D61</f>
        <v>0</v>
      </c>
      <c r="L56" s="86">
        <f>'ул. Маяковского 5'!D61</f>
        <v>0</v>
      </c>
      <c r="M56" s="86">
        <f>'ул. Маяковского 13'!D61</f>
        <v>0</v>
      </c>
      <c r="N56" s="86">
        <f t="shared" si="0"/>
        <v>213089.79</v>
      </c>
    </row>
    <row r="57" spans="1:14" ht="16.5" customHeight="1">
      <c r="A57" s="59" t="s">
        <v>110</v>
      </c>
      <c r="B57" s="88" t="s">
        <v>96</v>
      </c>
      <c r="C57" s="89" t="s">
        <v>16</v>
      </c>
      <c r="D57" s="59">
        <f>'пр. Ленина 16'!D62</f>
        <v>0</v>
      </c>
      <c r="E57" s="86">
        <f>'пр. Ленина 20а'!D62</f>
        <v>0</v>
      </c>
      <c r="F57" s="86">
        <f>'пр. Ленина 24'!D62</f>
        <v>109767.77</v>
      </c>
      <c r="G57" s="86">
        <f>'пр. Ленина 26'!D62</f>
        <v>0</v>
      </c>
      <c r="H57" s="86">
        <f>'пр. Ленина 28'!D62</f>
        <v>0</v>
      </c>
      <c r="I57" s="86">
        <f>'пр. Ленина 30.13'!D62</f>
        <v>0</v>
      </c>
      <c r="J57" s="86">
        <f>'ул. Маяковского 3'!D62</f>
        <v>0</v>
      </c>
      <c r="K57" s="86">
        <f>'ул. Маяковского 4'!D62</f>
        <v>0</v>
      </c>
      <c r="L57" s="86">
        <f>'ул. Маяковского 5'!D62</f>
        <v>0</v>
      </c>
      <c r="M57" s="86">
        <f>'ул. Маяковского 13'!D62</f>
        <v>0</v>
      </c>
      <c r="N57" s="86">
        <f t="shared" si="0"/>
        <v>109767.77</v>
      </c>
    </row>
    <row r="58" spans="1:14" ht="30.75" customHeight="1">
      <c r="A58" s="59" t="s">
        <v>111</v>
      </c>
      <c r="B58" s="88" t="s">
        <v>98</v>
      </c>
      <c r="C58" s="89" t="s">
        <v>16</v>
      </c>
      <c r="D58" s="59">
        <f>'пр. Ленина 16'!D63</f>
        <v>0</v>
      </c>
      <c r="E58" s="86">
        <f>'пр. Ленина 20а'!D63</f>
        <v>0</v>
      </c>
      <c r="F58" s="86">
        <f>'пр. Ленина 24'!D63</f>
        <v>322857.56</v>
      </c>
      <c r="G58" s="86">
        <f>'пр. Ленина 26'!D63</f>
        <v>0</v>
      </c>
      <c r="H58" s="86">
        <f>'пр. Ленина 28'!D63</f>
        <v>0</v>
      </c>
      <c r="I58" s="86">
        <f>'пр. Ленина 30.13'!D63</f>
        <v>0</v>
      </c>
      <c r="J58" s="86">
        <f>'ул. Маяковского 3'!D63</f>
        <v>0</v>
      </c>
      <c r="K58" s="86">
        <f>'ул. Маяковского 4'!D63</f>
        <v>0</v>
      </c>
      <c r="L58" s="86">
        <f>'ул. Маяковского 5'!D63</f>
        <v>0</v>
      </c>
      <c r="M58" s="86">
        <f>'ул. Маяковского 13'!D63</f>
        <v>0</v>
      </c>
      <c r="N58" s="86">
        <f t="shared" si="0"/>
        <v>322857.56</v>
      </c>
    </row>
    <row r="59" spans="1:14" ht="30" customHeight="1">
      <c r="A59" s="59" t="s">
        <v>112</v>
      </c>
      <c r="B59" s="88" t="s">
        <v>100</v>
      </c>
      <c r="C59" s="89" t="s">
        <v>16</v>
      </c>
      <c r="D59" s="59">
        <f>'пр. Ленина 16'!D64</f>
        <v>0</v>
      </c>
      <c r="E59" s="86">
        <f>'пр. Ленина 20а'!D64</f>
        <v>0</v>
      </c>
      <c r="F59" s="86">
        <f>'пр. Ленина 24'!D64</f>
        <v>609675.58</v>
      </c>
      <c r="G59" s="86">
        <f>'пр. Ленина 26'!D64</f>
        <v>0</v>
      </c>
      <c r="H59" s="86">
        <f>'пр. Ленина 28'!D64</f>
        <v>0</v>
      </c>
      <c r="I59" s="86">
        <f>'пр. Ленина 30.13'!D64</f>
        <v>0</v>
      </c>
      <c r="J59" s="86">
        <f>'ул. Маяковского 3'!D64</f>
        <v>0</v>
      </c>
      <c r="K59" s="86">
        <f>'ул. Маяковского 4'!D64</f>
        <v>0</v>
      </c>
      <c r="L59" s="86">
        <f>'ул. Маяковского 5'!D64</f>
        <v>0</v>
      </c>
      <c r="M59" s="86">
        <f>'ул. Маяковского 13'!D64</f>
        <v>0</v>
      </c>
      <c r="N59" s="86">
        <f t="shared" si="0"/>
        <v>609675.58</v>
      </c>
    </row>
    <row r="60" spans="1:14" ht="30.75" customHeight="1">
      <c r="A60" s="59" t="s">
        <v>113</v>
      </c>
      <c r="B60" s="88" t="s">
        <v>102</v>
      </c>
      <c r="C60" s="89" t="s">
        <v>16</v>
      </c>
      <c r="D60" s="59">
        <f>'пр. Ленина 16'!D65</f>
        <v>0</v>
      </c>
      <c r="E60" s="86">
        <f>'пр. Ленина 20а'!D65</f>
        <v>0</v>
      </c>
      <c r="F60" s="86">
        <f>'пр. Ленина 24'!D65</f>
        <v>28414.17</v>
      </c>
      <c r="G60" s="86">
        <f>'пр. Ленина 26'!D65</f>
        <v>0</v>
      </c>
      <c r="H60" s="86">
        <f>'пр. Ленина 28'!D65</f>
        <v>0</v>
      </c>
      <c r="I60" s="86">
        <f>'пр. Ленина 30.13'!D65</f>
        <v>0</v>
      </c>
      <c r="J60" s="86">
        <f>'ул. Маяковского 3'!D65</f>
        <v>0</v>
      </c>
      <c r="K60" s="86">
        <f>'ул. Маяковского 4'!D65</f>
        <v>0</v>
      </c>
      <c r="L60" s="86">
        <f>'ул. Маяковского 5'!D65</f>
        <v>0</v>
      </c>
      <c r="M60" s="86">
        <f>'ул. Маяковского 13'!D65</f>
        <v>0</v>
      </c>
      <c r="N60" s="86">
        <f t="shared" si="0"/>
        <v>28414.17</v>
      </c>
    </row>
    <row r="61" spans="1:14" ht="29.25" customHeight="1">
      <c r="A61" s="59" t="s">
        <v>114</v>
      </c>
      <c r="B61" s="90" t="s">
        <v>104</v>
      </c>
      <c r="C61" s="89" t="s">
        <v>16</v>
      </c>
      <c r="D61" s="59">
        <f>'пр. Ленина 16'!D66</f>
        <v>0</v>
      </c>
      <c r="E61" s="86">
        <f>'пр. Ленина 20а'!D66</f>
        <v>0</v>
      </c>
      <c r="F61" s="86">
        <f>'пр. Ленина 24'!D66</f>
        <v>0</v>
      </c>
      <c r="G61" s="86">
        <f>'пр. Ленина 26'!D66</f>
        <v>0</v>
      </c>
      <c r="H61" s="86">
        <f>'пр. Ленина 28'!D66</f>
        <v>0</v>
      </c>
      <c r="I61" s="86">
        <f>'пр. Ленина 30.13'!D66</f>
        <v>0</v>
      </c>
      <c r="J61" s="86">
        <f>'ул. Маяковского 3'!D66</f>
        <v>0</v>
      </c>
      <c r="K61" s="86">
        <f>'ул. Маяковского 4'!D66</f>
        <v>0</v>
      </c>
      <c r="L61" s="86">
        <f>'ул. Маяковского 5'!D66</f>
        <v>0</v>
      </c>
      <c r="M61" s="86">
        <f>'ул. Маяковского 13'!D66</f>
        <v>0</v>
      </c>
      <c r="N61" s="86">
        <f t="shared" si="0"/>
        <v>0</v>
      </c>
    </row>
    <row r="62" spans="1:14" s="65" customFormat="1" ht="27" customHeight="1">
      <c r="A62" s="59" t="s">
        <v>115</v>
      </c>
      <c r="B62" s="90" t="s">
        <v>83</v>
      </c>
      <c r="C62" s="89" t="s">
        <v>7</v>
      </c>
      <c r="D62" s="93" t="s">
        <v>116</v>
      </c>
      <c r="E62" s="92" t="str">
        <f>'пр. Ленина 20а'!D67</f>
        <v>Водоотведение</v>
      </c>
      <c r="F62" s="92" t="str">
        <f>'пр. Ленина 24'!D67</f>
        <v>Водоотведение</v>
      </c>
      <c r="G62" s="92" t="str">
        <f>'пр. Ленина 26'!D67</f>
        <v>Водоотведение</v>
      </c>
      <c r="H62" s="92" t="str">
        <f>'пр. Ленина 28'!D67</f>
        <v>Водоотведение</v>
      </c>
      <c r="I62" s="92" t="str">
        <f>'пр. Ленина 30.13'!D67</f>
        <v>Водоотведение</v>
      </c>
      <c r="J62" s="92" t="str">
        <f>'ул. Маяковского 3'!D67</f>
        <v>Водоотведение</v>
      </c>
      <c r="K62" s="92" t="str">
        <f>'ул. Маяковского 4'!D67</f>
        <v>Водоотведение</v>
      </c>
      <c r="L62" s="92" t="str">
        <f>'ул. Маяковского 5'!D67</f>
        <v>Водоотведение</v>
      </c>
      <c r="M62" s="92" t="str">
        <f>'ул. Маяковского 13'!D67</f>
        <v>Водоотведение</v>
      </c>
      <c r="N62" s="86">
        <f t="shared" si="0"/>
        <v>0</v>
      </c>
    </row>
    <row r="63" spans="1:14" ht="27" customHeight="1">
      <c r="A63" s="59" t="s">
        <v>117</v>
      </c>
      <c r="B63" s="90" t="s">
        <v>86</v>
      </c>
      <c r="C63" s="89" t="s">
        <v>7</v>
      </c>
      <c r="D63" s="59" t="s">
        <v>87</v>
      </c>
      <c r="E63" s="86" t="str">
        <f>'пр. Ленина 20а'!D68</f>
        <v>куб.м</v>
      </c>
      <c r="F63" s="86" t="str">
        <f>'пр. Ленина 24'!D68</f>
        <v>куб.м</v>
      </c>
      <c r="G63" s="86" t="str">
        <f>'пр. Ленина 26'!D68</f>
        <v>куб.м</v>
      </c>
      <c r="H63" s="86" t="str">
        <f>'пр. Ленина 28'!D68</f>
        <v>куб.м</v>
      </c>
      <c r="I63" s="86" t="str">
        <f>'пр. Ленина 30.13'!D68</f>
        <v>куб.м</v>
      </c>
      <c r="J63" s="86" t="str">
        <f>'ул. Маяковского 3'!D68</f>
        <v>куб.м</v>
      </c>
      <c r="K63" s="86" t="str">
        <f>'ул. Маяковского 4'!D68</f>
        <v>куб.м</v>
      </c>
      <c r="L63" s="86" t="str">
        <f>'ул. Маяковского 5'!D68</f>
        <v>куб.м</v>
      </c>
      <c r="M63" s="86" t="str">
        <f>'ул. Маяковского 13'!D68</f>
        <v>куб.м</v>
      </c>
      <c r="N63" s="86">
        <f t="shared" si="0"/>
        <v>0</v>
      </c>
    </row>
    <row r="64" spans="1:14" ht="27" customHeight="1">
      <c r="A64" s="59" t="s">
        <v>118</v>
      </c>
      <c r="B64" s="90" t="s">
        <v>89</v>
      </c>
      <c r="C64" s="89" t="s">
        <v>90</v>
      </c>
      <c r="D64" s="94">
        <f>'пр. Ленина 16'!D69</f>
        <v>9866.40148011101</v>
      </c>
      <c r="E64" s="86">
        <f>'пр. Ленина 20а'!D69</f>
        <v>6126.548381128585</v>
      </c>
      <c r="F64" s="86">
        <f>'пр. Ленина 24'!D69</f>
        <v>5773.100004837609</v>
      </c>
      <c r="G64" s="86">
        <f>'пр. Ленина 26'!D69</f>
        <v>7970.12682579266</v>
      </c>
      <c r="H64" s="86">
        <f>'пр. Ленина 28'!D69</f>
        <v>8110.454934093338</v>
      </c>
      <c r="I64" s="86">
        <f>'пр. Ленина 30.13'!D69</f>
        <v>8436.32668329177</v>
      </c>
      <c r="J64" s="86">
        <f>'ул. Маяковского 3'!D69</f>
        <v>16323.43459759482</v>
      </c>
      <c r="K64" s="86">
        <f>'ул. Маяковского 4'!D69</f>
        <v>15635.184828862166</v>
      </c>
      <c r="L64" s="86">
        <f>'ул. Маяковского 5'!D69</f>
        <v>3571.9757748485927</v>
      </c>
      <c r="M64" s="86">
        <f>'ул. Маяковского 13'!D69</f>
        <v>2462.6790167438544</v>
      </c>
      <c r="N64" s="86">
        <f t="shared" si="0"/>
        <v>84276.23252730441</v>
      </c>
    </row>
    <row r="65" spans="1:14" ht="27" customHeight="1">
      <c r="A65" s="59" t="s">
        <v>119</v>
      </c>
      <c r="B65" s="90" t="s">
        <v>92</v>
      </c>
      <c r="C65" s="89" t="s">
        <v>16</v>
      </c>
      <c r="D65" s="94">
        <f>'пр. Ленина 16'!D70</f>
        <v>143756.5</v>
      </c>
      <c r="E65" s="86">
        <f>'пр. Ленина 20а'!D70</f>
        <v>89983.31</v>
      </c>
      <c r="F65" s="86">
        <f>'пр. Ленина 24'!D70</f>
        <v>88904.87</v>
      </c>
      <c r="G65" s="86">
        <f>'пр. Ленина 26'!D70</f>
        <v>122741.56</v>
      </c>
      <c r="H65" s="86">
        <f>'пр. Ленина 28'!D70</f>
        <v>124902.6</v>
      </c>
      <c r="I65" s="86">
        <f>'пр. Ленина 30.13'!D70</f>
        <v>129921.06</v>
      </c>
      <c r="J65" s="86">
        <f>'ул. Маяковского 3'!D70</f>
        <v>239831.12</v>
      </c>
      <c r="K65" s="86">
        <f>'ул. Маяковского 4'!D70</f>
        <v>229653.69</v>
      </c>
      <c r="L65" s="86">
        <f>'ул. Маяковского 5'!D70</f>
        <v>55013.84</v>
      </c>
      <c r="M65" s="86">
        <f>'ул. Маяковского 13'!D70</f>
        <v>37925.72</v>
      </c>
      <c r="N65" s="86">
        <f t="shared" si="0"/>
        <v>1262634.27</v>
      </c>
    </row>
    <row r="66" spans="1:14" ht="27" customHeight="1">
      <c r="A66" s="59" t="s">
        <v>120</v>
      </c>
      <c r="B66" s="88" t="s">
        <v>94</v>
      </c>
      <c r="C66" s="89" t="s">
        <v>16</v>
      </c>
      <c r="D66" s="94">
        <f>'пр. Ленина 16'!D71</f>
        <v>121238.25</v>
      </c>
      <c r="E66" s="86">
        <f>'пр. Ленина 20а'!D71</f>
        <v>90490.86</v>
      </c>
      <c r="F66" s="86">
        <f>'пр. Ленина 24'!D71</f>
        <v>58678.26</v>
      </c>
      <c r="G66" s="86">
        <f>'пр. Ленина 26'!D71</f>
        <v>104190.57</v>
      </c>
      <c r="H66" s="86">
        <f>'пр. Ленина 28'!D71</f>
        <v>112464.8</v>
      </c>
      <c r="I66" s="86">
        <f>'пр. Ленина 30.13'!D71</f>
        <v>110903.25</v>
      </c>
      <c r="J66" s="86">
        <f>'ул. Маяковского 3'!D71</f>
        <v>209030.79</v>
      </c>
      <c r="K66" s="86">
        <f>'ул. Маяковского 4'!D71</f>
        <v>174936.36</v>
      </c>
      <c r="L66" s="86">
        <f>'ул. Маяковского 5'!D71</f>
        <v>45455.01</v>
      </c>
      <c r="M66" s="86">
        <f>'ул. Маяковского 13'!D71</f>
        <v>30890.62</v>
      </c>
      <c r="N66" s="86">
        <f t="shared" si="0"/>
        <v>1058278.77</v>
      </c>
    </row>
    <row r="67" spans="1:14" ht="27" customHeight="1">
      <c r="A67" s="59" t="s">
        <v>121</v>
      </c>
      <c r="B67" s="88" t="s">
        <v>96</v>
      </c>
      <c r="C67" s="89" t="s">
        <v>16</v>
      </c>
      <c r="D67" s="94">
        <f>'пр. Ленина 16'!D72</f>
        <v>41940.47</v>
      </c>
      <c r="E67" s="86">
        <f>'пр. Ленина 20а'!D72</f>
        <v>19484</v>
      </c>
      <c r="F67" s="86">
        <f>'пр. Ленина 24'!D72</f>
        <v>30226.61</v>
      </c>
      <c r="G67" s="86">
        <f>'пр. Ленина 26'!D72</f>
        <v>18550.99</v>
      </c>
      <c r="H67" s="86">
        <f>'пр. Ленина 28'!D72</f>
        <v>12437.8</v>
      </c>
      <c r="I67" s="86">
        <f>'пр. Ленина 30.13'!D72</f>
        <v>19017.82</v>
      </c>
      <c r="J67" s="86">
        <f>'ул. Маяковского 3'!D72</f>
        <v>144656.91</v>
      </c>
      <c r="K67" s="86">
        <f>'ул. Маяковского 4'!D72</f>
        <v>161762.71</v>
      </c>
      <c r="L67" s="86">
        <f>'ул. Маяковского 5'!D72</f>
        <v>9558.83</v>
      </c>
      <c r="M67" s="86">
        <f>'ул. Маяковского 13'!D72</f>
        <v>7035.1</v>
      </c>
      <c r="N67" s="86">
        <f t="shared" si="0"/>
        <v>464671.23999999993</v>
      </c>
    </row>
    <row r="68" spans="1:14" ht="27" customHeight="1">
      <c r="A68" s="59" t="s">
        <v>122</v>
      </c>
      <c r="B68" s="88" t="s">
        <v>98</v>
      </c>
      <c r="C68" s="89" t="s">
        <v>16</v>
      </c>
      <c r="D68" s="94">
        <f>'пр. Ленина 16'!D73</f>
        <v>143916.61</v>
      </c>
      <c r="E68" s="86">
        <f>'пр. Ленина 20а'!D73</f>
        <v>89983.31</v>
      </c>
      <c r="F68" s="86">
        <f>'пр. Ленина 24'!D73</f>
        <v>88904.87</v>
      </c>
      <c r="G68" s="86">
        <f>'пр. Ленина 26'!D73</f>
        <v>122741.56</v>
      </c>
      <c r="H68" s="86">
        <f>'пр. Ленина 28'!D73</f>
        <v>124902.6</v>
      </c>
      <c r="I68" s="86">
        <f>'пр. Ленина 30.13'!D73</f>
        <v>129921.06</v>
      </c>
      <c r="J68" s="86">
        <f>'ул. Маяковского 3'!D73</f>
        <v>239831.12</v>
      </c>
      <c r="K68" s="86">
        <f>'ул. Маяковского 4'!D73</f>
        <v>229653.69</v>
      </c>
      <c r="L68" s="86">
        <f>'ул. Маяковского 5'!D73</f>
        <v>55013.84</v>
      </c>
      <c r="M68" s="86">
        <f>'ул. Маяковского 13'!D73</f>
        <v>37925.72</v>
      </c>
      <c r="N68" s="86">
        <f aca="true" t="shared" si="1" ref="N68:N90">SUM(D68:M68)</f>
        <v>1262794.3800000001</v>
      </c>
    </row>
    <row r="69" spans="1:14" ht="27" customHeight="1">
      <c r="A69" s="59" t="s">
        <v>123</v>
      </c>
      <c r="B69" s="88" t="s">
        <v>100</v>
      </c>
      <c r="C69" s="89" t="s">
        <v>16</v>
      </c>
      <c r="D69" s="94">
        <f>'пр. Ленина 16'!D74</f>
        <v>95494.83</v>
      </c>
      <c r="E69" s="86">
        <f>'пр. Ленина 20а'!D74</f>
        <v>119505.71</v>
      </c>
      <c r="F69" s="86">
        <f>'пр. Ленина 24'!D74</f>
        <v>118073.45</v>
      </c>
      <c r="G69" s="86">
        <f>'пр. Ленина 26'!D74</f>
        <v>163011.54</v>
      </c>
      <c r="H69" s="86">
        <f>'пр. Ленина 28'!D74</f>
        <v>165881.59</v>
      </c>
      <c r="I69" s="86">
        <f>'пр. Ленина 30.13'!D74</f>
        <v>172546.54</v>
      </c>
      <c r="J69" s="86">
        <f>'ул. Маяковского 3'!D74</f>
        <v>318516.73</v>
      </c>
      <c r="K69" s="86">
        <f>'ул. Маяковского 4'!D74</f>
        <v>305000.21</v>
      </c>
      <c r="L69" s="86">
        <f>'ул. Маяковского 5'!D74</f>
        <v>73063.2</v>
      </c>
      <c r="M69" s="86">
        <f>'ул. Маяковского 13'!D74</f>
        <v>50368.68</v>
      </c>
      <c r="N69" s="86">
        <f t="shared" si="1"/>
        <v>1581462.48</v>
      </c>
    </row>
    <row r="70" spans="1:14" ht="27" customHeight="1">
      <c r="A70" s="59" t="s">
        <v>124</v>
      </c>
      <c r="B70" s="88" t="s">
        <v>102</v>
      </c>
      <c r="C70" s="89" t="s">
        <v>16</v>
      </c>
      <c r="D70" s="94">
        <f>'пр. Ленина 16'!D75</f>
        <v>68375.13</v>
      </c>
      <c r="E70" s="86">
        <f>'пр. Ленина 20а'!D75</f>
        <v>-5305.95</v>
      </c>
      <c r="F70" s="86">
        <f>'пр. Ленина 24'!D75</f>
        <v>-5242.36</v>
      </c>
      <c r="G70" s="86">
        <f>'пр. Ленина 26'!D75</f>
        <v>-7237.58</v>
      </c>
      <c r="H70" s="86">
        <f>'пр. Ленина 28'!D75</f>
        <v>-7365</v>
      </c>
      <c r="I70" s="86">
        <f>'пр. Ленина 30.13'!D75</f>
        <v>-7660.92</v>
      </c>
      <c r="J70" s="86">
        <f>'ул. Маяковского 3'!D75</f>
        <v>-14141.88</v>
      </c>
      <c r="K70" s="86">
        <f>'ул. Маяковского 4'!D75</f>
        <v>-13541.76</v>
      </c>
      <c r="L70" s="86">
        <f>'ул. Маяковского 5'!D75</f>
        <v>-3243.95</v>
      </c>
      <c r="M70" s="86">
        <f>'ул. Маяковского 13'!D75</f>
        <v>-2236.33</v>
      </c>
      <c r="N70" s="86">
        <f t="shared" si="1"/>
        <v>2399.4000000000096</v>
      </c>
    </row>
    <row r="71" spans="1:14" ht="36.75" customHeight="1">
      <c r="A71" s="59" t="s">
        <v>125</v>
      </c>
      <c r="B71" s="90" t="s">
        <v>104</v>
      </c>
      <c r="C71" s="89" t="s">
        <v>16</v>
      </c>
      <c r="D71" s="94">
        <f>'пр. Ленина 16'!D76</f>
        <v>0</v>
      </c>
      <c r="E71" s="86">
        <f>'пр. Ленина 20а'!D76</f>
        <v>0</v>
      </c>
      <c r="F71" s="86">
        <f>'пр. Ленина 24'!D76</f>
        <v>0</v>
      </c>
      <c r="G71" s="86">
        <f>'пр. Ленина 26'!D76</f>
        <v>0</v>
      </c>
      <c r="H71" s="86">
        <f>'пр. Ленина 28'!D76</f>
        <v>0</v>
      </c>
      <c r="I71" s="86">
        <f>'пр. Ленина 30.13'!D76</f>
        <v>0</v>
      </c>
      <c r="J71" s="86">
        <f>'ул. Маяковского 3'!D76</f>
        <v>0</v>
      </c>
      <c r="K71" s="86">
        <f>'ул. Маяковского 4'!D76</f>
        <v>0</v>
      </c>
      <c r="L71" s="86">
        <f>'ул. Маяковского 5'!D76</f>
        <v>0</v>
      </c>
      <c r="M71" s="86">
        <f>'ул. Маяковского 13'!D76</f>
        <v>0</v>
      </c>
      <c r="N71" s="86">
        <f t="shared" si="1"/>
        <v>0</v>
      </c>
    </row>
    <row r="72" spans="1:14" ht="16.5" customHeight="1">
      <c r="A72" s="59" t="s">
        <v>126</v>
      </c>
      <c r="B72" s="90" t="s">
        <v>83</v>
      </c>
      <c r="C72" s="89" t="s">
        <v>7</v>
      </c>
      <c r="D72" s="93" t="s">
        <v>127</v>
      </c>
      <c r="E72" s="86" t="str">
        <f>'пр. Ленина 20а'!D77</f>
        <v>Отопление</v>
      </c>
      <c r="F72" s="86" t="str">
        <f>'пр. Ленина 24'!D77</f>
        <v>Отопление</v>
      </c>
      <c r="G72" s="86" t="str">
        <f>'пр. Ленина 26'!D77</f>
        <v>Отопление</v>
      </c>
      <c r="H72" s="86" t="str">
        <f>'пр. Ленина 28'!D77</f>
        <v>Отопление</v>
      </c>
      <c r="I72" s="86" t="str">
        <f>'пр. Ленина 30.13'!D77</f>
        <v>Отопление</v>
      </c>
      <c r="J72" s="86" t="str">
        <f>'ул. Маяковского 3'!D77</f>
        <v>Отопление</v>
      </c>
      <c r="K72" s="86" t="str">
        <f>'ул. Маяковского 4'!D77</f>
        <v>Отопление</v>
      </c>
      <c r="L72" s="86" t="str">
        <f>'ул. Маяковского 5'!D77</f>
        <v>Отопление</v>
      </c>
      <c r="M72" s="86" t="str">
        <f>'ул. Маяковского 13'!D77</f>
        <v>Отопление</v>
      </c>
      <c r="N72" s="86">
        <f t="shared" si="1"/>
        <v>0</v>
      </c>
    </row>
    <row r="73" spans="1:14" ht="16.5" customHeight="1">
      <c r="A73" s="59" t="s">
        <v>128</v>
      </c>
      <c r="B73" s="90" t="s">
        <v>86</v>
      </c>
      <c r="C73" s="89" t="s">
        <v>7</v>
      </c>
      <c r="D73" s="59" t="s">
        <v>129</v>
      </c>
      <c r="E73" s="86" t="str">
        <f>'пр. Ленина 20а'!D78</f>
        <v>Гкал</v>
      </c>
      <c r="F73" s="86" t="str">
        <f>'пр. Ленина 24'!D78</f>
        <v>Гкал</v>
      </c>
      <c r="G73" s="86" t="str">
        <f>'пр. Ленина 26'!D78</f>
        <v>Гкал</v>
      </c>
      <c r="H73" s="86" t="str">
        <f>'пр. Ленина 28'!D78</f>
        <v>Гкал</v>
      </c>
      <c r="I73" s="86" t="str">
        <f>'пр. Ленина 30.13'!D78</f>
        <v>Гкал</v>
      </c>
      <c r="J73" s="86" t="str">
        <f>'ул. Маяковского 3'!D78</f>
        <v>Гкал</v>
      </c>
      <c r="K73" s="86" t="str">
        <f>'ул. Маяковского 4'!D78</f>
        <v>Гкал</v>
      </c>
      <c r="L73" s="86" t="str">
        <f>'ул. Маяковского 5'!D78</f>
        <v>Гкал</v>
      </c>
      <c r="M73" s="86" t="str">
        <f>'ул. Маяковского 13'!D78</f>
        <v>Гкал</v>
      </c>
      <c r="N73" s="86">
        <f t="shared" si="1"/>
        <v>0</v>
      </c>
    </row>
    <row r="74" spans="1:14" ht="16.5" customHeight="1">
      <c r="A74" s="59" t="s">
        <v>130</v>
      </c>
      <c r="B74" s="90" t="s">
        <v>89</v>
      </c>
      <c r="C74" s="89" t="s">
        <v>90</v>
      </c>
      <c r="D74" s="59">
        <f>'пр. Ленина 16'!D79</f>
        <v>560.68</v>
      </c>
      <c r="E74" s="86">
        <f>'пр. Ленина 20а'!D79</f>
        <v>447.2755414256347</v>
      </c>
      <c r="F74" s="86">
        <f>'пр. Ленина 24'!D79</f>
        <v>266.348221751893</v>
      </c>
      <c r="G74" s="86">
        <f>'пр. Ленина 26'!D79</f>
        <v>506.7616103713358</v>
      </c>
      <c r="H74" s="86">
        <f>'пр. Ленина 28'!D79</f>
        <v>593.8466444830192</v>
      </c>
      <c r="I74" s="86">
        <f>'пр. Ленина 30.13'!D79</f>
        <v>538.0074855392991</v>
      </c>
      <c r="J74" s="86">
        <f>'ул. Маяковского 3'!D79</f>
        <v>505.9717574221925</v>
      </c>
      <c r="K74" s="86">
        <f>'ул. Маяковского 4'!D79</f>
        <v>496.1454558493092</v>
      </c>
      <c r="L74" s="86">
        <f>'ул. Маяковского 5'!D79</f>
        <v>231.84703663762033</v>
      </c>
      <c r="M74" s="86">
        <f>'ул. Маяковского 13'!D79</f>
        <v>152.56514091614235</v>
      </c>
      <c r="N74" s="86">
        <f t="shared" si="1"/>
        <v>4299.448894396446</v>
      </c>
    </row>
    <row r="75" spans="1:14" ht="16.5" customHeight="1">
      <c r="A75" s="59" t="s">
        <v>131</v>
      </c>
      <c r="B75" s="90" t="s">
        <v>92</v>
      </c>
      <c r="C75" s="89" t="s">
        <v>16</v>
      </c>
      <c r="D75" s="59">
        <f>'пр. Ленина 16'!D80</f>
        <v>921624.99</v>
      </c>
      <c r="E75" s="86">
        <f>'пр. Ленина 20а'!D80</f>
        <v>748453</v>
      </c>
      <c r="F75" s="86">
        <f>'пр. Ленина 24'!D80</f>
        <v>461850.48</v>
      </c>
      <c r="G75" s="86">
        <f>'пр. Ленина 26'!D80</f>
        <v>878729.7</v>
      </c>
      <c r="H75" s="86">
        <f>'пр. Ленина 28'!D80</f>
        <v>1029736.02</v>
      </c>
      <c r="I75" s="86">
        <f>'пр. Ленина 30.13'!D80</f>
        <v>932910.36</v>
      </c>
      <c r="J75" s="86">
        <f>'ул. Маяковского 3'!D80</f>
        <v>846672.9</v>
      </c>
      <c r="K75" s="86">
        <f>'ул. Маяковского 4'!D80</f>
        <v>830229.96</v>
      </c>
      <c r="L75" s="86">
        <f>'ул. Маяковского 5'!D80</f>
        <v>402025.08</v>
      </c>
      <c r="M75" s="86">
        <f>'ул. Маяковского 13'!D80</f>
        <v>264549.48</v>
      </c>
      <c r="N75" s="86">
        <f t="shared" si="1"/>
        <v>7316781.970000001</v>
      </c>
    </row>
    <row r="76" spans="1:14" ht="16.5" customHeight="1">
      <c r="A76" s="59" t="s">
        <v>132</v>
      </c>
      <c r="B76" s="88" t="s">
        <v>94</v>
      </c>
      <c r="C76" s="89" t="s">
        <v>16</v>
      </c>
      <c r="D76" s="59">
        <f>'пр. Ленина 16'!D81</f>
        <v>781214.5700000001</v>
      </c>
      <c r="E76" s="86">
        <f>'пр. Ленина 20а'!D81</f>
        <v>752674.65</v>
      </c>
      <c r="F76" s="86">
        <f>'пр. Ленина 24'!D81</f>
        <v>304826.75</v>
      </c>
      <c r="G76" s="86">
        <f>'пр. Ленина 26'!D81</f>
        <v>745919.7</v>
      </c>
      <c r="H76" s="86">
        <f>'пр. Ленина 28'!D81</f>
        <v>927194.88</v>
      </c>
      <c r="I76" s="86">
        <f>'пр. Ленина 30.13'!D81</f>
        <v>796351.12</v>
      </c>
      <c r="J76" s="86">
        <f>'ул. Маяковского 3'!D81</f>
        <v>737938.88</v>
      </c>
      <c r="K76" s="86">
        <f>'ул. Маяковского 4'!D81</f>
        <v>632419.23</v>
      </c>
      <c r="L76" s="86">
        <f>'ул. Маяковского 5'!D81</f>
        <v>332171.94</v>
      </c>
      <c r="M76" s="86">
        <f>'ул. Маяковского 13'!D81</f>
        <v>215476.39</v>
      </c>
      <c r="N76" s="86">
        <f t="shared" si="1"/>
        <v>6226188.109999999</v>
      </c>
    </row>
    <row r="77" spans="1:14" ht="16.5" customHeight="1">
      <c r="A77" s="59" t="s">
        <v>133</v>
      </c>
      <c r="B77" s="88" t="s">
        <v>96</v>
      </c>
      <c r="C77" s="89" t="s">
        <v>16</v>
      </c>
      <c r="D77" s="59">
        <f>'пр. Ленина 16'!D82</f>
        <v>254518.05000000002</v>
      </c>
      <c r="E77" s="86">
        <f>'пр. Ленина 20а'!D82</f>
        <v>162061.85</v>
      </c>
      <c r="F77" s="86">
        <f>'пр. Ленина 24'!D82</f>
        <v>157023.73</v>
      </c>
      <c r="G77" s="86">
        <f>'пр. Ленина 26'!D82</f>
        <v>132810</v>
      </c>
      <c r="H77" s="86">
        <f>'пр. Ленина 28'!D82</f>
        <v>102541.14</v>
      </c>
      <c r="I77" s="86">
        <f>'пр. Ленина 30.13'!D82</f>
        <v>136559.24</v>
      </c>
      <c r="J77" s="86">
        <f>'ул. Маяковского 3'!D82</f>
        <v>510680.52</v>
      </c>
      <c r="K77" s="86">
        <f>'ул. Маяковского 4'!D82</f>
        <v>584794.65</v>
      </c>
      <c r="L77" s="86">
        <f>'ул. Маяковского 5'!D82</f>
        <v>69853.14</v>
      </c>
      <c r="M77" s="86">
        <f>'ул. Маяковского 13'!D82</f>
        <v>49073.09</v>
      </c>
      <c r="N77" s="86">
        <f t="shared" si="1"/>
        <v>2159915.41</v>
      </c>
    </row>
    <row r="78" spans="1:14" ht="29.25" customHeight="1">
      <c r="A78" s="59" t="s">
        <v>134</v>
      </c>
      <c r="B78" s="88" t="s">
        <v>98</v>
      </c>
      <c r="C78" s="89" t="s">
        <v>16</v>
      </c>
      <c r="D78" s="59">
        <f>'пр. Ленина 16'!D83</f>
        <v>757334.65</v>
      </c>
      <c r="E78" s="86">
        <f>'пр. Ленина 20а'!D83</f>
        <v>748453</v>
      </c>
      <c r="F78" s="86">
        <f>'пр. Ленина 24'!D83</f>
        <v>461850.48</v>
      </c>
      <c r="G78" s="86">
        <f>'пр. Ленина 26'!D83</f>
        <v>878729.7</v>
      </c>
      <c r="H78" s="86">
        <f>'пр. Ленина 28'!D83</f>
        <v>1029736.02</v>
      </c>
      <c r="I78" s="86">
        <f>'пр. Ленина 30.13'!D83</f>
        <v>932910.36</v>
      </c>
      <c r="J78" s="86">
        <f>'ул. Маяковского 3'!D83</f>
        <v>846672.9</v>
      </c>
      <c r="K78" s="86">
        <f>'ул. Маяковского 4'!D83</f>
        <v>830229.96</v>
      </c>
      <c r="L78" s="86">
        <f>'ул. Маяковского 5'!D83</f>
        <v>402025.08</v>
      </c>
      <c r="M78" s="86">
        <f>'ул. Маяковского 13'!D83</f>
        <v>264549.48</v>
      </c>
      <c r="N78" s="86">
        <f t="shared" si="1"/>
        <v>7152491.630000001</v>
      </c>
    </row>
    <row r="79" spans="1:14" ht="29.25" customHeight="1">
      <c r="A79" s="59" t="s">
        <v>135</v>
      </c>
      <c r="B79" s="88" t="s">
        <v>100</v>
      </c>
      <c r="C79" s="89" t="s">
        <v>16</v>
      </c>
      <c r="D79" s="59">
        <f>'пр. Ленина 16'!D84</f>
        <v>572747.55</v>
      </c>
      <c r="E79" s="86">
        <f>'пр. Ленина 20а'!D84</f>
        <v>762875.38</v>
      </c>
      <c r="F79" s="86">
        <f>'пр. Ленина 24'!D84</f>
        <v>470750.15</v>
      </c>
      <c r="G79" s="86">
        <f>'пр. Ленина 26'!D84</f>
        <v>895662.46</v>
      </c>
      <c r="H79" s="86">
        <f>'пр. Ленина 28'!D84</f>
        <v>1049578.61</v>
      </c>
      <c r="I79" s="86">
        <f>'пр. Ленина 30.13'!D84</f>
        <v>950887.16</v>
      </c>
      <c r="J79" s="86">
        <f>'ул. Маяковского 3'!D84</f>
        <v>862987.94</v>
      </c>
      <c r="K79" s="86">
        <f>'ул. Маяковского 4'!D84</f>
        <v>846228.15</v>
      </c>
      <c r="L79" s="86">
        <f>'ул. Маяковского 5'!D84</f>
        <v>409771.94</v>
      </c>
      <c r="M79" s="86">
        <f>'ул. Маяковского 13'!D84</f>
        <v>269647.24</v>
      </c>
      <c r="N79" s="86">
        <f t="shared" si="1"/>
        <v>7091136.580000001</v>
      </c>
    </row>
    <row r="80" spans="1:14" ht="29.25" customHeight="1">
      <c r="A80" s="59" t="s">
        <v>136</v>
      </c>
      <c r="B80" s="88" t="s">
        <v>102</v>
      </c>
      <c r="C80" s="89" t="s">
        <v>16</v>
      </c>
      <c r="D80" s="59">
        <f>'пр. Ленина 16'!D85</f>
        <v>289593.4</v>
      </c>
      <c r="E80" s="86">
        <f>'пр. Ленина 20а'!D85</f>
        <v>35554.1</v>
      </c>
      <c r="F80" s="86">
        <f>'пр. Ленина 24'!D85</f>
        <v>21939.49</v>
      </c>
      <c r="G80" s="86">
        <f>'пр. Ленина 26'!D85</f>
        <v>41742.7</v>
      </c>
      <c r="H80" s="86">
        <f>'пр. Ленина 28'!D85</f>
        <v>48916.02</v>
      </c>
      <c r="I80" s="86">
        <f>'пр. Ленина 30.13'!D85</f>
        <v>44316.47</v>
      </c>
      <c r="J80" s="86">
        <f>'ул. Маяковского 3'!D85</f>
        <v>40219.89</v>
      </c>
      <c r="K80" s="86">
        <f>'ул. Маяковского 4'!D85</f>
        <v>39438.79</v>
      </c>
      <c r="L80" s="86">
        <f>'ул. Маяковского 5'!D85</f>
        <v>19097.58</v>
      </c>
      <c r="M80" s="86">
        <f>'ул. Маяковского 13'!D85</f>
        <v>12567.01</v>
      </c>
      <c r="N80" s="86">
        <f t="shared" si="1"/>
        <v>593385.4500000001</v>
      </c>
    </row>
    <row r="81" spans="1:14" ht="30.75" customHeight="1">
      <c r="A81" s="59" t="s">
        <v>137</v>
      </c>
      <c r="B81" s="90" t="s">
        <v>104</v>
      </c>
      <c r="C81" s="89" t="s">
        <v>16</v>
      </c>
      <c r="D81" s="59">
        <f>'пр. Ленина 16'!D86</f>
        <v>0</v>
      </c>
      <c r="E81" s="86">
        <f>'пр. Ленина 20а'!D86</f>
        <v>0</v>
      </c>
      <c r="F81" s="86">
        <f>'пр. Ленина 24'!D86</f>
        <v>0</v>
      </c>
      <c r="G81" s="86">
        <f>'пр. Ленина 26'!D86</f>
        <v>0</v>
      </c>
      <c r="H81" s="86">
        <f>'пр. Ленина 28'!D86</f>
        <v>0</v>
      </c>
      <c r="I81" s="86">
        <f>'пр. Ленина 30.13'!D86</f>
        <v>0</v>
      </c>
      <c r="J81" s="86">
        <f>'ул. Маяковского 3'!D86</f>
        <v>0</v>
      </c>
      <c r="K81" s="86">
        <f>'ул. Маяковского 4'!D86</f>
        <v>0</v>
      </c>
      <c r="L81" s="86">
        <f>'ул. Маяковского 5'!D86</f>
        <v>0</v>
      </c>
      <c r="M81" s="86">
        <f>'ул. Маяковского 13'!D86</f>
        <v>0</v>
      </c>
      <c r="N81" s="86">
        <f t="shared" si="1"/>
        <v>0</v>
      </c>
    </row>
    <row r="82" spans="1:14" ht="27" customHeight="1">
      <c r="A82" s="100" t="s">
        <v>138</v>
      </c>
      <c r="B82" s="101"/>
      <c r="C82" s="91"/>
      <c r="D82" s="59">
        <f>'пр. Ленина 16'!D87</f>
        <v>0</v>
      </c>
      <c r="E82" s="86">
        <f>'пр. Ленина 20а'!D87</f>
        <v>0</v>
      </c>
      <c r="F82" s="86">
        <f>'пр. Ленина 24'!D87</f>
        <v>0</v>
      </c>
      <c r="G82" s="86">
        <f>'пр. Ленина 26'!D87</f>
        <v>0</v>
      </c>
      <c r="H82" s="86">
        <f>'пр. Ленина 28'!D87</f>
        <v>0</v>
      </c>
      <c r="I82" s="86">
        <f>'пр. Ленина 30.13'!D87</f>
        <v>0</v>
      </c>
      <c r="J82" s="86">
        <f>'ул. Маяковского 3'!D87</f>
        <v>0</v>
      </c>
      <c r="K82" s="86">
        <f>'ул. Маяковского 4'!D87</f>
        <v>0</v>
      </c>
      <c r="L82" s="86">
        <f>'ул. Маяковского 5'!D87</f>
        <v>0</v>
      </c>
      <c r="M82" s="86">
        <f>'ул. Маяковского 13'!D87</f>
        <v>0</v>
      </c>
      <c r="N82" s="86">
        <f t="shared" si="1"/>
        <v>0</v>
      </c>
    </row>
    <row r="83" spans="1:14" ht="15.75" customHeight="1">
      <c r="A83" s="59" t="s">
        <v>139</v>
      </c>
      <c r="B83" s="95" t="s">
        <v>64</v>
      </c>
      <c r="C83" s="89" t="s">
        <v>65</v>
      </c>
      <c r="D83" s="59">
        <f>'пр. Ленина 16'!D88</f>
        <v>0</v>
      </c>
      <c r="E83" s="86">
        <f>'пр. Ленина 20а'!D88</f>
        <v>0</v>
      </c>
      <c r="F83" s="86">
        <f>'пр. Ленина 24'!D88</f>
        <v>0</v>
      </c>
      <c r="G83" s="86">
        <f>'пр. Ленина 26'!D88</f>
        <v>0</v>
      </c>
      <c r="H83" s="86">
        <f>'пр. Ленина 28'!D88</f>
        <v>0</v>
      </c>
      <c r="I83" s="86">
        <f>'пр. Ленина 30.13'!D88</f>
        <v>0</v>
      </c>
      <c r="J83" s="86">
        <f>'ул. Маяковского 3'!D88</f>
        <v>0</v>
      </c>
      <c r="K83" s="86">
        <f>'ул. Маяковского 4'!D88</f>
        <v>0</v>
      </c>
      <c r="L83" s="86">
        <f>'ул. Маяковского 5'!D88</f>
        <v>0</v>
      </c>
      <c r="M83" s="86">
        <f>'ул. Маяковского 13'!D88</f>
        <v>0</v>
      </c>
      <c r="N83" s="86">
        <f t="shared" si="1"/>
        <v>0</v>
      </c>
    </row>
    <row r="84" spans="1:14" ht="15.75" customHeight="1">
      <c r="A84" s="59" t="s">
        <v>140</v>
      </c>
      <c r="B84" s="95" t="s">
        <v>67</v>
      </c>
      <c r="C84" s="89" t="s">
        <v>65</v>
      </c>
      <c r="D84" s="59">
        <f>'пр. Ленина 16'!D89</f>
        <v>0</v>
      </c>
      <c r="E84" s="86">
        <f>'пр. Ленина 20а'!D89</f>
        <v>0</v>
      </c>
      <c r="F84" s="86">
        <f>'пр. Ленина 24'!D89</f>
        <v>0</v>
      </c>
      <c r="G84" s="86">
        <f>'пр. Ленина 26'!D89</f>
        <v>0</v>
      </c>
      <c r="H84" s="86">
        <f>'пр. Ленина 28'!D89</f>
        <v>0</v>
      </c>
      <c r="I84" s="86">
        <f>'пр. Ленина 30.13'!D89</f>
        <v>0</v>
      </c>
      <c r="J84" s="86">
        <f>'ул. Маяковского 3'!D89</f>
        <v>0</v>
      </c>
      <c r="K84" s="86">
        <f>'ул. Маяковского 4'!D89</f>
        <v>0</v>
      </c>
      <c r="L84" s="86">
        <f>'ул. Маяковского 5'!D89</f>
        <v>0</v>
      </c>
      <c r="M84" s="86">
        <f>'ул. Маяковского 13'!D89</f>
        <v>0</v>
      </c>
      <c r="N84" s="86">
        <f t="shared" si="1"/>
        <v>0</v>
      </c>
    </row>
    <row r="85" spans="1:14" ht="30.75" customHeight="1">
      <c r="A85" s="59" t="s">
        <v>141</v>
      </c>
      <c r="B85" s="95" t="s">
        <v>69</v>
      </c>
      <c r="C85" s="89" t="s">
        <v>65</v>
      </c>
      <c r="D85" s="59">
        <f>'пр. Ленина 16'!D90</f>
        <v>0</v>
      </c>
      <c r="E85" s="86">
        <f>'пр. Ленина 20а'!D90</f>
        <v>0</v>
      </c>
      <c r="F85" s="86">
        <f>'пр. Ленина 24'!D90</f>
        <v>0</v>
      </c>
      <c r="G85" s="86">
        <f>'пр. Ленина 26'!D90</f>
        <v>0</v>
      </c>
      <c r="H85" s="86">
        <f>'пр. Ленина 28'!D90</f>
        <v>0</v>
      </c>
      <c r="I85" s="86">
        <f>'пр. Ленина 30.13'!D90</f>
        <v>0</v>
      </c>
      <c r="J85" s="86">
        <f>'ул. Маяковского 3'!D90</f>
        <v>0</v>
      </c>
      <c r="K85" s="86">
        <f>'ул. Маяковского 4'!D90</f>
        <v>0</v>
      </c>
      <c r="L85" s="86">
        <f>'ул. Маяковского 5'!D90</f>
        <v>0</v>
      </c>
      <c r="M85" s="86">
        <f>'ул. Маяковского 13'!D90</f>
        <v>0</v>
      </c>
      <c r="N85" s="86">
        <f t="shared" si="1"/>
        <v>0</v>
      </c>
    </row>
    <row r="86" spans="1:14" ht="18.75" customHeight="1">
      <c r="A86" s="59" t="s">
        <v>142</v>
      </c>
      <c r="B86" s="95" t="s">
        <v>71</v>
      </c>
      <c r="C86" s="89" t="s">
        <v>16</v>
      </c>
      <c r="D86" s="59">
        <f>'пр. Ленина 16'!D91</f>
        <v>0</v>
      </c>
      <c r="E86" s="86">
        <f>'пр. Ленина 20а'!D91</f>
        <v>0</v>
      </c>
      <c r="F86" s="86">
        <f>'пр. Ленина 24'!D91</f>
        <v>0</v>
      </c>
      <c r="G86" s="86">
        <f>'пр. Ленина 26'!D91</f>
        <v>0</v>
      </c>
      <c r="H86" s="86">
        <f>'пр. Ленина 28'!D91</f>
        <v>0</v>
      </c>
      <c r="I86" s="86">
        <f>'пр. Ленина 30.13'!D91</f>
        <v>0</v>
      </c>
      <c r="J86" s="86">
        <f>'ул. Маяковского 3'!D91</f>
        <v>0</v>
      </c>
      <c r="K86" s="86">
        <f>'ул. Маяковского 4'!D91</f>
        <v>0</v>
      </c>
      <c r="L86" s="86">
        <f>'ул. Маяковского 5'!D91</f>
        <v>0</v>
      </c>
      <c r="M86" s="86">
        <f>'ул. Маяковского 13'!D91</f>
        <v>0</v>
      </c>
      <c r="N86" s="86">
        <f t="shared" si="1"/>
        <v>0</v>
      </c>
    </row>
    <row r="87" spans="1:14" ht="27" customHeight="1">
      <c r="A87" s="100" t="s">
        <v>143</v>
      </c>
      <c r="B87" s="101"/>
      <c r="C87" s="91"/>
      <c r="D87" s="59">
        <f>'пр. Ленина 16'!D92</f>
        <v>0</v>
      </c>
      <c r="E87" s="86">
        <f>'пр. Ленина 20а'!D92</f>
        <v>0</v>
      </c>
      <c r="F87" s="86">
        <f>'пр. Ленина 24'!D92</f>
        <v>0</v>
      </c>
      <c r="G87" s="86">
        <f>'пр. Ленина 26'!D92</f>
        <v>0</v>
      </c>
      <c r="H87" s="86">
        <f>'пр. Ленина 28'!D92</f>
        <v>0</v>
      </c>
      <c r="I87" s="86">
        <f>'пр. Ленина 30.13'!D92</f>
        <v>0</v>
      </c>
      <c r="J87" s="86">
        <f>'ул. Маяковского 3'!D92</f>
        <v>0</v>
      </c>
      <c r="K87" s="86">
        <f>'ул. Маяковского 4'!D92</f>
        <v>0</v>
      </c>
      <c r="L87" s="86">
        <f>'ул. Маяковского 5'!D92</f>
        <v>0</v>
      </c>
      <c r="M87" s="86">
        <f>'ул. Маяковского 13'!D92</f>
        <v>0</v>
      </c>
      <c r="N87" s="86">
        <f t="shared" si="1"/>
        <v>0</v>
      </c>
    </row>
    <row r="88" spans="1:14" ht="18" customHeight="1">
      <c r="A88" s="6" t="s">
        <v>144</v>
      </c>
      <c r="B88" s="79" t="s">
        <v>145</v>
      </c>
      <c r="C88" s="8" t="s">
        <v>65</v>
      </c>
      <c r="D88" s="80">
        <f>'пр. Ленина 16'!D93</f>
        <v>9</v>
      </c>
      <c r="E88" s="58">
        <f>'пр. Ленина 20а'!D93</f>
        <v>9</v>
      </c>
      <c r="F88" s="58">
        <f>'пр. Ленина 24'!D93</f>
        <v>16</v>
      </c>
      <c r="G88" s="58">
        <f>'пр. Ленина 26'!D93</f>
        <v>13</v>
      </c>
      <c r="H88" s="58">
        <f>'пр. Ленина 28'!D93</f>
        <v>11</v>
      </c>
      <c r="I88" s="58">
        <f>'пр. Ленина 30.13'!D93</f>
        <v>14</v>
      </c>
      <c r="J88" s="58">
        <f>'ул. Маяковского 3'!D93</f>
        <v>26</v>
      </c>
      <c r="K88" s="58">
        <f>'ул. Маяковского 4'!D93</f>
        <v>32</v>
      </c>
      <c r="L88" s="58">
        <f>'ул. Маяковского 5'!D93</f>
        <v>8</v>
      </c>
      <c r="M88" s="58">
        <f>'ул. Маяковского 13'!D93</f>
        <v>5</v>
      </c>
      <c r="N88" s="58">
        <f t="shared" si="1"/>
        <v>143</v>
      </c>
    </row>
    <row r="89" spans="1:14" ht="18" customHeight="1">
      <c r="A89" s="6" t="s">
        <v>146</v>
      </c>
      <c r="B89" s="16" t="s">
        <v>147</v>
      </c>
      <c r="C89" s="8" t="s">
        <v>65</v>
      </c>
      <c r="D89" s="80">
        <f>'пр. Ленина 16'!D94</f>
        <v>1</v>
      </c>
      <c r="E89" s="58">
        <f>'пр. Ленина 20а'!D94</f>
        <v>0</v>
      </c>
      <c r="F89" s="58">
        <f>'пр. Ленина 24'!D94</f>
        <v>1</v>
      </c>
      <c r="G89" s="58">
        <f>'пр. Ленина 26'!D94</f>
        <v>1</v>
      </c>
      <c r="H89" s="58">
        <f>'пр. Ленина 28'!D94</f>
        <v>1</v>
      </c>
      <c r="I89" s="58">
        <f>'пр. Ленина 30.13'!D94</f>
        <v>1</v>
      </c>
      <c r="J89" s="58">
        <f>'ул. Маяковского 3'!D94</f>
        <v>1</v>
      </c>
      <c r="K89" s="58">
        <f>'ул. Маяковского 4'!D94</f>
        <v>6</v>
      </c>
      <c r="L89" s="58">
        <f>'ул. Маяковского 5'!D94</f>
        <v>2</v>
      </c>
      <c r="M89" s="58">
        <f>'ул. Маяковского 13'!D94</f>
        <v>0</v>
      </c>
      <c r="N89" s="58">
        <f t="shared" si="1"/>
        <v>14</v>
      </c>
    </row>
    <row r="90" spans="1:14" ht="31.5" customHeight="1">
      <c r="A90" s="6" t="s">
        <v>148</v>
      </c>
      <c r="B90" s="16" t="s">
        <v>149</v>
      </c>
      <c r="C90" s="8" t="s">
        <v>16</v>
      </c>
      <c r="D90" s="21">
        <f>'пр. Ленина 16'!D95</f>
        <v>58449</v>
      </c>
      <c r="E90" s="58">
        <f>'пр. Ленина 20а'!D95</f>
        <v>25584</v>
      </c>
      <c r="F90" s="58">
        <f>'пр. Ленина 24'!D95</f>
        <v>32389</v>
      </c>
      <c r="G90" s="58">
        <f>'пр. Ленина 26'!D95</f>
        <v>57310</v>
      </c>
      <c r="H90" s="58">
        <f>'пр. Ленина 28'!D95</f>
        <v>75232</v>
      </c>
      <c r="I90" s="58">
        <f>'пр. Ленина 30.13'!D95</f>
        <v>53513</v>
      </c>
      <c r="J90" s="58">
        <f>'ул. Маяковского 3'!D95</f>
        <v>35232</v>
      </c>
      <c r="K90" s="58">
        <f>'ул. Маяковского 4'!D95</f>
        <v>42269</v>
      </c>
      <c r="L90" s="58">
        <f>'ул. Маяковского 5'!D95</f>
        <v>58561</v>
      </c>
      <c r="M90" s="58">
        <f>'ул. Маяковского 13'!D95</f>
        <v>39497</v>
      </c>
      <c r="N90" s="58">
        <f t="shared" si="1"/>
        <v>478036</v>
      </c>
    </row>
    <row r="91" spans="1:4" ht="15">
      <c r="A91" s="2"/>
      <c r="B91" s="3"/>
      <c r="C91" s="1"/>
      <c r="D91" s="60"/>
    </row>
    <row r="92" spans="1:4" ht="15">
      <c r="A92" s="2"/>
      <c r="B92" s="3"/>
      <c r="C92" s="1"/>
      <c r="D92" s="60"/>
    </row>
    <row r="93" spans="1:4" ht="15">
      <c r="A93" s="2"/>
      <c r="B93" s="3"/>
      <c r="C93" s="1"/>
      <c r="D93" s="60"/>
    </row>
    <row r="94" spans="1:4" ht="15">
      <c r="A94" s="22" t="s">
        <v>150</v>
      </c>
      <c r="B94" s="23" t="s">
        <v>151</v>
      </c>
      <c r="C94" s="1"/>
      <c r="D94" s="60"/>
    </row>
    <row r="95" spans="1:4" ht="15">
      <c r="A95" s="2"/>
      <c r="B95" s="3"/>
      <c r="C95" s="1"/>
      <c r="D95" s="60"/>
    </row>
    <row r="96" spans="1:14" ht="15">
      <c r="A96" s="24" t="s">
        <v>1</v>
      </c>
      <c r="B96" s="25" t="s">
        <v>152</v>
      </c>
      <c r="C96" s="24"/>
      <c r="D96" s="76" t="s">
        <v>190</v>
      </c>
      <c r="E96" s="77" t="s">
        <v>191</v>
      </c>
      <c r="F96" s="77" t="s">
        <v>192</v>
      </c>
      <c r="G96" s="77" t="s">
        <v>193</v>
      </c>
      <c r="H96" s="77" t="s">
        <v>194</v>
      </c>
      <c r="I96" s="77" t="s">
        <v>195</v>
      </c>
      <c r="J96" s="77" t="s">
        <v>196</v>
      </c>
      <c r="K96" s="77" t="s">
        <v>197</v>
      </c>
      <c r="L96" s="77" t="s">
        <v>198</v>
      </c>
      <c r="M96" s="77" t="s">
        <v>199</v>
      </c>
      <c r="N96" s="78" t="s">
        <v>200</v>
      </c>
    </row>
    <row r="97" spans="1:14" ht="15.75">
      <c r="A97" s="24"/>
      <c r="B97" s="26" t="s">
        <v>154</v>
      </c>
      <c r="C97" s="27"/>
      <c r="D97" s="62">
        <f>'пр. Ленина 16'!D102</f>
        <v>1036677.3352999999</v>
      </c>
      <c r="E97" s="63">
        <f>'пр. Ленина 20а'!D102</f>
        <v>836509.6114</v>
      </c>
      <c r="F97" s="64">
        <f>'пр. Ленина 24'!D102</f>
        <v>1158462.2623</v>
      </c>
      <c r="G97" s="64">
        <f>'пр. Ленина 26'!D102</f>
        <v>2204251.9252</v>
      </c>
      <c r="H97" s="64">
        <f>'пр. Ленина 28'!D102</f>
        <v>2512843.474</v>
      </c>
      <c r="I97" s="64">
        <f>'пр. Ленина 30.13'!D102</f>
        <v>2341096.302</v>
      </c>
      <c r="J97" s="64">
        <f>'ул. Маяковского 3'!D102</f>
        <v>954580.0281</v>
      </c>
      <c r="K97" s="64">
        <f>'ул. Маяковского 4'!D102</f>
        <v>1069711.6912</v>
      </c>
      <c r="L97" s="64">
        <f>'ул. Маяковского 5'!D102</f>
        <v>886606.7759</v>
      </c>
      <c r="M97" s="64">
        <f>'ул. Маяковского 13'!D102</f>
        <v>597513.385</v>
      </c>
      <c r="N97" s="66">
        <f>SUM(D97:M97)</f>
        <v>13598252.7904</v>
      </c>
    </row>
    <row r="98" spans="1:14" ht="15.75">
      <c r="A98" s="24">
        <v>1</v>
      </c>
      <c r="B98" s="29" t="s">
        <v>155</v>
      </c>
      <c r="C98" s="30"/>
      <c r="D98" s="62">
        <f>'пр. Ленина 16'!D103</f>
        <v>117472</v>
      </c>
      <c r="E98" s="63">
        <f>'пр. Ленина 20а'!D103</f>
        <v>99152</v>
      </c>
      <c r="F98" s="64">
        <f>'пр. Ленина 24'!D103</f>
        <v>118059</v>
      </c>
      <c r="G98" s="64">
        <f>'пр. Ленина 26'!D103</f>
        <v>219833</v>
      </c>
      <c r="H98" s="64">
        <f>'пр. Ленина 28'!D103</f>
        <v>264212</v>
      </c>
      <c r="I98" s="64">
        <f>'пр. Ленина 30.13'!D103</f>
        <v>239580</v>
      </c>
      <c r="J98" s="64">
        <f>'ул. Маяковского 3'!D103</f>
        <v>111608</v>
      </c>
      <c r="K98" s="64">
        <f>'ул. Маяковского 4'!D103</f>
        <v>111547</v>
      </c>
      <c r="L98" s="64">
        <f>'ул. Маяковского 5'!D103</f>
        <v>102638</v>
      </c>
      <c r="M98" s="64">
        <f>'ул. Маяковского 13'!D103</f>
        <v>67010</v>
      </c>
      <c r="N98" s="66">
        <f aca="true" t="shared" si="2" ref="N98:N143">SUM(D98:M98)</f>
        <v>1451111</v>
      </c>
    </row>
    <row r="99" spans="1:14" ht="15.75">
      <c r="A99" s="24">
        <f>SUM(A98)+1</f>
        <v>2</v>
      </c>
      <c r="B99" s="29" t="s">
        <v>156</v>
      </c>
      <c r="C99" s="30"/>
      <c r="D99" s="62">
        <f>'пр. Ленина 16'!D104</f>
        <v>62625</v>
      </c>
      <c r="E99" s="63">
        <f>'пр. Ленина 20а'!D104</f>
        <v>52858</v>
      </c>
      <c r="F99" s="64">
        <f>'пр. Ленина 24'!D104</f>
        <v>64327</v>
      </c>
      <c r="G99" s="64">
        <f>'пр. Ленина 26'!D104</f>
        <v>118567</v>
      </c>
      <c r="H99" s="64">
        <f>'пр. Ленина 28'!D104</f>
        <v>140852</v>
      </c>
      <c r="I99" s="64">
        <f>'пр. Ленина 30.13'!D104</f>
        <v>127721</v>
      </c>
      <c r="J99" s="64">
        <f>'ул. Маяковского 3'!D104</f>
        <v>59498</v>
      </c>
      <c r="K99" s="64">
        <f>'ул. Маяковского 4'!D104</f>
        <v>59466</v>
      </c>
      <c r="L99" s="64">
        <f>'ул. Маяковского 5'!D104</f>
        <v>54717</v>
      </c>
      <c r="M99" s="64">
        <f>'ул. Маяковского 13'!D104</f>
        <v>35723</v>
      </c>
      <c r="N99" s="66">
        <f t="shared" si="2"/>
        <v>776354</v>
      </c>
    </row>
    <row r="100" spans="1:14" ht="15.75">
      <c r="A100" s="32">
        <f>SUM(A99)+1</f>
        <v>3</v>
      </c>
      <c r="B100" s="33" t="s">
        <v>157</v>
      </c>
      <c r="C100" s="34"/>
      <c r="D100" s="62">
        <f>'пр. Ленина 16'!D105</f>
        <v>66212.48</v>
      </c>
      <c r="E100" s="63">
        <f>'пр. Ленина 20а'!D105</f>
        <v>16286.68</v>
      </c>
      <c r="F100" s="64">
        <f>'пр. Ленина 24'!D105</f>
        <v>34498</v>
      </c>
      <c r="G100" s="64">
        <f>'пр. Ленина 26'!D105</f>
        <v>15519.23</v>
      </c>
      <c r="H100" s="64">
        <f>'пр. Ленина 28'!D105</f>
        <v>19070.87</v>
      </c>
      <c r="I100" s="64">
        <f>'пр. Ленина 30.13'!D105</f>
        <v>50847.46</v>
      </c>
      <c r="J100" s="64">
        <f>'ул. Маяковского 3'!D105</f>
        <v>15955.79</v>
      </c>
      <c r="K100" s="64">
        <f>'ул. Маяковского 4'!D105</f>
        <v>17560.02</v>
      </c>
      <c r="L100" s="64">
        <f>'ул. Маяковского 5'!D105</f>
        <v>22599.09</v>
      </c>
      <c r="M100" s="64">
        <f>'ул. Маяковского 13'!D105</f>
        <v>16496.79</v>
      </c>
      <c r="N100" s="66">
        <f t="shared" si="2"/>
        <v>275046.41</v>
      </c>
    </row>
    <row r="101" spans="1:14" ht="15.75">
      <c r="A101" s="24">
        <f>SUM(A100)+1</f>
        <v>4</v>
      </c>
      <c r="B101" s="29" t="s">
        <v>158</v>
      </c>
      <c r="C101" s="34"/>
      <c r="D101" s="62">
        <f>'пр. Ленина 16'!D106</f>
        <v>0</v>
      </c>
      <c r="E101" s="63">
        <f>'пр. Ленина 20а'!D106</f>
        <v>0</v>
      </c>
      <c r="F101" s="64">
        <f>'пр. Ленина 24'!D106</f>
        <v>0</v>
      </c>
      <c r="G101" s="64">
        <f>'пр. Ленина 26'!D106</f>
        <v>0</v>
      </c>
      <c r="H101" s="64">
        <f>'пр. Ленина 28'!D106</f>
        <v>0</v>
      </c>
      <c r="I101" s="64">
        <f>'пр. Ленина 30.13'!D106</f>
        <v>0</v>
      </c>
      <c r="J101" s="64">
        <f>'ул. Маяковского 3'!D106</f>
        <v>0</v>
      </c>
      <c r="K101" s="64">
        <f>'ул. Маяковского 4'!D106</f>
        <v>0</v>
      </c>
      <c r="L101" s="64">
        <f>'ул. Маяковского 5'!D106</f>
        <v>0</v>
      </c>
      <c r="M101" s="64">
        <f>'ул. Маяковского 13'!D106</f>
        <v>0</v>
      </c>
      <c r="N101" s="66">
        <f t="shared" si="2"/>
        <v>0</v>
      </c>
    </row>
    <row r="102" spans="1:14" ht="15.75">
      <c r="A102" s="24">
        <f>SUM(A101)+1</f>
        <v>5</v>
      </c>
      <c r="B102" s="29" t="s">
        <v>159</v>
      </c>
      <c r="C102" s="34"/>
      <c r="D102" s="62">
        <f>'пр. Ленина 16'!D107</f>
        <v>0</v>
      </c>
      <c r="E102" s="63">
        <f>'пр. Ленина 20а'!D107</f>
        <v>0</v>
      </c>
      <c r="F102" s="64">
        <f>'пр. Ленина 24'!D107</f>
        <v>0</v>
      </c>
      <c r="G102" s="64">
        <f>'пр. Ленина 26'!D107</f>
        <v>0</v>
      </c>
      <c r="H102" s="64">
        <f>'пр. Ленина 28'!D107</f>
        <v>0</v>
      </c>
      <c r="I102" s="64">
        <f>'пр. Ленина 30.13'!D107</f>
        <v>0</v>
      </c>
      <c r="J102" s="64">
        <f>'ул. Маяковского 3'!D107</f>
        <v>0</v>
      </c>
      <c r="K102" s="64">
        <f>'ул. Маяковского 4'!D107</f>
        <v>0</v>
      </c>
      <c r="L102" s="64">
        <f>'ул. Маяковского 5'!D107</f>
        <v>0</v>
      </c>
      <c r="M102" s="64">
        <f>'ул. Маяковского 13'!D107</f>
        <v>0</v>
      </c>
      <c r="N102" s="66">
        <f t="shared" si="2"/>
        <v>0</v>
      </c>
    </row>
    <row r="103" spans="1:14" ht="15.75">
      <c r="A103" s="24" t="s">
        <v>7</v>
      </c>
      <c r="B103" s="36" t="s">
        <v>160</v>
      </c>
      <c r="C103" s="34"/>
      <c r="D103" s="62">
        <f>'пр. Ленина 16'!D108</f>
        <v>0</v>
      </c>
      <c r="E103" s="63">
        <f>'пр. Ленина 20а'!D108</f>
        <v>0</v>
      </c>
      <c r="F103" s="64">
        <f>'пр. Ленина 24'!D108</f>
        <v>0</v>
      </c>
      <c r="G103" s="64">
        <f>'пр. Ленина 26'!D108</f>
        <v>0</v>
      </c>
      <c r="H103" s="64">
        <f>'пр. Ленина 28'!D108</f>
        <v>0</v>
      </c>
      <c r="I103" s="64">
        <f>'пр. Ленина 30.13'!D108</f>
        <v>0</v>
      </c>
      <c r="J103" s="64">
        <f>'ул. Маяковского 3'!D108</f>
        <v>0</v>
      </c>
      <c r="K103" s="64">
        <f>'ул. Маяковского 4'!D108</f>
        <v>0</v>
      </c>
      <c r="L103" s="64">
        <f>'ул. Маяковского 5'!D108</f>
        <v>0</v>
      </c>
      <c r="M103" s="64">
        <f>'ул. Маяковского 13'!D108</f>
        <v>0</v>
      </c>
      <c r="N103" s="66">
        <f t="shared" si="2"/>
        <v>0</v>
      </c>
    </row>
    <row r="104" spans="1:14" ht="15.75">
      <c r="A104" s="24"/>
      <c r="B104" s="37" t="s">
        <v>161</v>
      </c>
      <c r="C104" s="34"/>
      <c r="D104" s="62">
        <f>'пр. Ленина 16'!D109</f>
        <v>0</v>
      </c>
      <c r="E104" s="63">
        <f>'пр. Ленина 20а'!D109</f>
        <v>0</v>
      </c>
      <c r="F104" s="64">
        <f>'пр. Ленина 24'!D109</f>
        <v>0</v>
      </c>
      <c r="G104" s="64">
        <f>'пр. Ленина 26'!D109</f>
        <v>0</v>
      </c>
      <c r="H104" s="64">
        <f>'пр. Ленина 28'!D109</f>
        <v>0</v>
      </c>
      <c r="I104" s="64">
        <f>'пр. Ленина 30.13'!D109</f>
        <v>0</v>
      </c>
      <c r="J104" s="64">
        <f>'ул. Маяковского 3'!D109</f>
        <v>0</v>
      </c>
      <c r="K104" s="64">
        <f>'ул. Маяковского 4'!D109</f>
        <v>0</v>
      </c>
      <c r="L104" s="64">
        <f>'ул. Маяковского 5'!D109</f>
        <v>0</v>
      </c>
      <c r="M104" s="64">
        <f>'ул. Маяковского 13'!D109</f>
        <v>0</v>
      </c>
      <c r="N104" s="66">
        <f t="shared" si="2"/>
        <v>0</v>
      </c>
    </row>
    <row r="105" spans="1:14" ht="15.75">
      <c r="A105" s="24"/>
      <c r="B105" s="37" t="s">
        <v>162</v>
      </c>
      <c r="C105" s="34"/>
      <c r="D105" s="62">
        <f>'пр. Ленина 16'!D110</f>
        <v>0</v>
      </c>
      <c r="E105" s="63">
        <f>'пр. Ленина 20а'!D110</f>
        <v>0</v>
      </c>
      <c r="F105" s="64">
        <f>'пр. Ленина 24'!D110</f>
        <v>0</v>
      </c>
      <c r="G105" s="64">
        <f>'пр. Ленина 26'!D110</f>
        <v>0</v>
      </c>
      <c r="H105" s="64">
        <f>'пр. Ленина 28'!D110</f>
        <v>0</v>
      </c>
      <c r="I105" s="64">
        <f>'пр. Ленина 30.13'!D110</f>
        <v>0</v>
      </c>
      <c r="J105" s="64">
        <f>'ул. Маяковского 3'!D110</f>
        <v>0</v>
      </c>
      <c r="K105" s="64">
        <f>'ул. Маяковского 4'!D110</f>
        <v>0</v>
      </c>
      <c r="L105" s="64">
        <f>'ул. Маяковского 5'!D110</f>
        <v>0</v>
      </c>
      <c r="M105" s="64">
        <f>'ул. Маяковского 13'!D110</f>
        <v>0</v>
      </c>
      <c r="N105" s="66">
        <f t="shared" si="2"/>
        <v>0</v>
      </c>
    </row>
    <row r="106" spans="1:14" ht="15.75">
      <c r="A106" s="24" t="s">
        <v>7</v>
      </c>
      <c r="B106" s="38" t="s">
        <v>163</v>
      </c>
      <c r="C106" s="34"/>
      <c r="D106" s="62">
        <f>'пр. Ленина 16'!D111</f>
        <v>0</v>
      </c>
      <c r="E106" s="63">
        <f>'пр. Ленина 20а'!D111</f>
        <v>0</v>
      </c>
      <c r="F106" s="64">
        <f>'пр. Ленина 24'!D111</f>
        <v>0</v>
      </c>
      <c r="G106" s="64">
        <f>'пр. Ленина 26'!D111</f>
        <v>0</v>
      </c>
      <c r="H106" s="64">
        <f>'пр. Ленина 28'!D111</f>
        <v>0</v>
      </c>
      <c r="I106" s="64">
        <f>'пр. Ленина 30.13'!D111</f>
        <v>0</v>
      </c>
      <c r="J106" s="64">
        <f>'ул. Маяковского 3'!D111</f>
        <v>0</v>
      </c>
      <c r="K106" s="64">
        <f>'ул. Маяковского 4'!D111</f>
        <v>0</v>
      </c>
      <c r="L106" s="64">
        <f>'ул. Маяковского 5'!D111</f>
        <v>0</v>
      </c>
      <c r="M106" s="64">
        <f>'ул. Маяковского 13'!D111</f>
        <v>0</v>
      </c>
      <c r="N106" s="66">
        <f t="shared" si="2"/>
        <v>0</v>
      </c>
    </row>
    <row r="107" spans="1:14" ht="15.75">
      <c r="A107" s="39" t="s">
        <v>7</v>
      </c>
      <c r="B107" s="40" t="s">
        <v>185</v>
      </c>
      <c r="C107" s="41"/>
      <c r="D107" s="62">
        <f>'пр. Ленина 16'!D112</f>
        <v>0</v>
      </c>
      <c r="E107" s="63">
        <f>'пр. Ленина 20а'!D112</f>
        <v>0</v>
      </c>
      <c r="F107" s="64">
        <f>'пр. Ленина 24'!D112</f>
        <v>0</v>
      </c>
      <c r="G107" s="64">
        <f>'пр. Ленина 26'!D112</f>
        <v>0</v>
      </c>
      <c r="H107" s="64">
        <f>'пр. Ленина 28'!D112</f>
        <v>0</v>
      </c>
      <c r="I107" s="64">
        <f>'пр. Ленина 30.13'!D112</f>
        <v>0</v>
      </c>
      <c r="J107" s="64">
        <f>'ул. Маяковского 3'!D112</f>
        <v>0</v>
      </c>
      <c r="K107" s="64">
        <f>'ул. Маяковского 4'!D112</f>
        <v>0</v>
      </c>
      <c r="L107" s="64">
        <f>'ул. Маяковского 5'!D112</f>
        <v>0</v>
      </c>
      <c r="M107" s="64">
        <f>'ул. Маяковского 13'!D112</f>
        <v>0</v>
      </c>
      <c r="N107" s="66">
        <f t="shared" si="2"/>
        <v>0</v>
      </c>
    </row>
    <row r="108" spans="1:14" ht="75">
      <c r="A108" s="24">
        <f>SUM(A102)+1</f>
        <v>6</v>
      </c>
      <c r="B108" s="42" t="s">
        <v>164</v>
      </c>
      <c r="C108" s="43"/>
      <c r="D108" s="62">
        <f>'пр. Ленина 16'!D113</f>
        <v>258080.00999999998</v>
      </c>
      <c r="E108" s="63">
        <f>'пр. Ленина 20а'!D113</f>
        <v>246217.37</v>
      </c>
      <c r="F108" s="64">
        <f>'пр. Ленина 24'!D113</f>
        <v>398646.23</v>
      </c>
      <c r="G108" s="64">
        <f>'пр. Ленина 26'!D113</f>
        <v>785277.9400000001</v>
      </c>
      <c r="H108" s="64">
        <f>'пр. Ленина 28'!D113</f>
        <v>782341</v>
      </c>
      <c r="I108" s="64">
        <f>'пр. Ленина 30.13'!D113</f>
        <v>791065.74</v>
      </c>
      <c r="J108" s="64">
        <f>'ул. Маяковского 3'!D113</f>
        <v>232631.95</v>
      </c>
      <c r="K108" s="64">
        <f>'ул. Маяковского 4'!D113</f>
        <v>351485.64</v>
      </c>
      <c r="L108" s="64">
        <f>'ул. Маяковского 5'!D113</f>
        <v>289043.42000000004</v>
      </c>
      <c r="M108" s="64">
        <f>'ул. Маяковского 13'!D113</f>
        <v>188185.24</v>
      </c>
      <c r="N108" s="66">
        <f t="shared" si="2"/>
        <v>4322974.54</v>
      </c>
    </row>
    <row r="109" spans="1:14" ht="60">
      <c r="A109" s="44" t="s">
        <v>7</v>
      </c>
      <c r="B109" s="45" t="s">
        <v>165</v>
      </c>
      <c r="C109" s="46"/>
      <c r="D109" s="62">
        <f>'пр. Ленина 16'!D114</f>
        <v>150488</v>
      </c>
      <c r="E109" s="63">
        <f>'пр. Ленина 20а'!D114</f>
        <v>111004</v>
      </c>
      <c r="F109" s="64">
        <f>'пр. Ленина 24'!D114</f>
        <v>162981</v>
      </c>
      <c r="G109" s="64">
        <f>'пр. Ленина 26'!D114</f>
        <v>321031</v>
      </c>
      <c r="H109" s="64">
        <f>'пр. Ленина 28'!D114</f>
        <v>372784</v>
      </c>
      <c r="I109" s="64">
        <f>'пр. Ленина 30.13'!D114</f>
        <v>341117</v>
      </c>
      <c r="J109" s="64">
        <f>'ул. Маяковского 3'!D114</f>
        <v>136749</v>
      </c>
      <c r="K109" s="64">
        <f>'ул. Маяковского 4'!D114</f>
        <v>131229</v>
      </c>
      <c r="L109" s="64">
        <f>'ул. Маяковского 5'!D114</f>
        <v>115889</v>
      </c>
      <c r="M109" s="64">
        <f>'ул. Маяковского 13'!D114</f>
        <v>85441</v>
      </c>
      <c r="N109" s="66">
        <f t="shared" si="2"/>
        <v>1928713</v>
      </c>
    </row>
    <row r="110" spans="1:14" ht="15.75">
      <c r="A110" s="48" t="s">
        <v>7</v>
      </c>
      <c r="B110" s="49" t="s">
        <v>166</v>
      </c>
      <c r="C110" s="34"/>
      <c r="D110" s="62">
        <f>'пр. Ленина 16'!D115</f>
        <v>46501</v>
      </c>
      <c r="E110" s="63">
        <f>'пр. Ленина 20а'!D115</f>
        <v>34300</v>
      </c>
      <c r="F110" s="64">
        <f>'пр. Ленина 24'!D115</f>
        <v>50361</v>
      </c>
      <c r="G110" s="64">
        <f>'пр. Ленина 26'!D115</f>
        <v>99199</v>
      </c>
      <c r="H110" s="64">
        <f>'пр. Ленина 28'!D115</f>
        <v>115190</v>
      </c>
      <c r="I110" s="64">
        <f>'пр. Ленина 30.13'!D115</f>
        <v>105405</v>
      </c>
      <c r="J110" s="64">
        <f>'ул. Маяковского 3'!D115</f>
        <v>42256</v>
      </c>
      <c r="K110" s="64">
        <f>'ул. Маяковского 4'!D115</f>
        <v>40550</v>
      </c>
      <c r="L110" s="64">
        <f>'ул. Маяковского 5'!D115</f>
        <v>35810</v>
      </c>
      <c r="M110" s="64">
        <f>'ул. Маяковского 13'!D115</f>
        <v>26401</v>
      </c>
      <c r="N110" s="66">
        <f t="shared" si="2"/>
        <v>595973</v>
      </c>
    </row>
    <row r="111" spans="1:14" ht="15.75">
      <c r="A111" s="48" t="s">
        <v>7</v>
      </c>
      <c r="B111" s="49" t="s">
        <v>167</v>
      </c>
      <c r="C111" s="34"/>
      <c r="D111" s="62">
        <f>'пр. Ленина 16'!D116</f>
        <v>10233.68</v>
      </c>
      <c r="E111" s="63">
        <f>'пр. Ленина 20а'!D116</f>
        <v>8428.28</v>
      </c>
      <c r="F111" s="64">
        <f>'пр. Ленина 24'!D116</f>
        <v>12677.22</v>
      </c>
      <c r="G111" s="64">
        <f>'пр. Ленина 26'!D116</f>
        <v>21073.15</v>
      </c>
      <c r="H111" s="64">
        <f>'пр. Ленина 28'!D116</f>
        <v>27858.14</v>
      </c>
      <c r="I111" s="64">
        <f>'пр. Ленина 30.13'!D116</f>
        <v>65395.8</v>
      </c>
      <c r="J111" s="64">
        <f>'ул. Маяковского 3'!D116</f>
        <v>18216.95</v>
      </c>
      <c r="K111" s="64">
        <f>'ул. Маяковского 4'!D116</f>
        <v>15747.13</v>
      </c>
      <c r="L111" s="64">
        <f>'ул. Маяковского 5'!D116</f>
        <v>9143.85</v>
      </c>
      <c r="M111" s="64">
        <f>'ул. Маяковского 13'!D116</f>
        <v>6788.22</v>
      </c>
      <c r="N111" s="66">
        <f t="shared" si="2"/>
        <v>195562.42000000004</v>
      </c>
    </row>
    <row r="112" spans="1:14" ht="15.75">
      <c r="A112" s="48" t="s">
        <v>7</v>
      </c>
      <c r="B112" s="49" t="s">
        <v>168</v>
      </c>
      <c r="C112" s="34"/>
      <c r="D112" s="62">
        <f>'пр. Ленина 16'!D117</f>
        <v>9043</v>
      </c>
      <c r="E112" s="63">
        <f>'пр. Ленина 20а'!D117</f>
        <v>909</v>
      </c>
      <c r="F112" s="64">
        <f>'пр. Ленина 24'!D117</f>
        <v>1238</v>
      </c>
      <c r="G112" s="64">
        <f>'пр. Ленина 26'!D117</f>
        <v>2502</v>
      </c>
      <c r="H112" s="64">
        <f>'пр. Ленина 28'!D117</f>
        <v>2907</v>
      </c>
      <c r="I112" s="64">
        <f>'пр. Ленина 30.13'!D117</f>
        <v>2657</v>
      </c>
      <c r="J112" s="64">
        <f>'ул. Маяковского 3'!D117</f>
        <v>1023</v>
      </c>
      <c r="K112" s="64">
        <f>'ул. Маяковского 4'!D117</f>
        <v>1023</v>
      </c>
      <c r="L112" s="64">
        <f>'ул. Маяковского 5'!D117</f>
        <v>941</v>
      </c>
      <c r="M112" s="64">
        <f>'ул. Маяковского 13'!D117</f>
        <v>671</v>
      </c>
      <c r="N112" s="66">
        <f t="shared" si="2"/>
        <v>22914</v>
      </c>
    </row>
    <row r="113" spans="1:14" ht="15.75">
      <c r="A113" s="48"/>
      <c r="B113" s="49"/>
      <c r="C113" s="34"/>
      <c r="D113" s="62">
        <f>'пр. Ленина 16'!D118</f>
        <v>1214</v>
      </c>
      <c r="E113" s="63">
        <f>'пр. Ленина 20а'!D118</f>
        <v>909</v>
      </c>
      <c r="F113" s="64">
        <f>'пр. Ленина 24'!D118</f>
        <v>1238</v>
      </c>
      <c r="G113" s="64">
        <f>'пр. Ленина 26'!D118</f>
        <v>2502</v>
      </c>
      <c r="H113" s="64">
        <f>'пр. Ленина 28'!D118</f>
        <v>2907</v>
      </c>
      <c r="I113" s="64">
        <f>'пр. Ленина 30.13'!D118</f>
        <v>2657</v>
      </c>
      <c r="J113" s="64">
        <f>'ул. Маяковского 3'!D118</f>
        <v>1023</v>
      </c>
      <c r="K113" s="64">
        <f>'ул. Маяковского 4'!D118</f>
        <v>1023</v>
      </c>
      <c r="L113" s="64">
        <f>'ул. Маяковского 5'!D118</f>
        <v>941</v>
      </c>
      <c r="M113" s="64">
        <f>'ул. Маяковского 13'!D118</f>
        <v>671</v>
      </c>
      <c r="N113" s="66">
        <f t="shared" si="2"/>
        <v>15085</v>
      </c>
    </row>
    <row r="114" spans="1:14" ht="15.75">
      <c r="A114" s="48"/>
      <c r="B114" s="49"/>
      <c r="C114" s="34"/>
      <c r="D114" s="62">
        <f>'пр. Ленина 16'!D119</f>
        <v>7829</v>
      </c>
      <c r="E114" s="63">
        <f>'пр. Ленина 20а'!D119</f>
        <v>0</v>
      </c>
      <c r="F114" s="64">
        <f>'пр. Ленина 24'!D119</f>
        <v>0</v>
      </c>
      <c r="G114" s="64">
        <f>'пр. Ленина 26'!D119</f>
        <v>0</v>
      </c>
      <c r="H114" s="64">
        <f>'пр. Ленина 28'!D119</f>
        <v>0</v>
      </c>
      <c r="I114" s="64">
        <f>'пр. Ленина 30.13'!D119</f>
        <v>0</v>
      </c>
      <c r="J114" s="64">
        <f>'ул. Маяковского 3'!D119</f>
        <v>0</v>
      </c>
      <c r="K114" s="64">
        <f>'ул. Маяковского 4'!D119</f>
        <v>0</v>
      </c>
      <c r="L114" s="64">
        <f>'ул. Маяковского 5'!D119</f>
        <v>0</v>
      </c>
      <c r="M114" s="64">
        <f>'ул. Маяковского 13'!D119</f>
        <v>0</v>
      </c>
      <c r="N114" s="66">
        <f t="shared" si="2"/>
        <v>7829</v>
      </c>
    </row>
    <row r="115" spans="1:14" ht="15.75">
      <c r="A115" s="48"/>
      <c r="B115" s="49"/>
      <c r="C115" s="34"/>
      <c r="D115" s="62">
        <f>'пр. Ленина 16'!D120</f>
        <v>0</v>
      </c>
      <c r="E115" s="63">
        <f>'пр. Ленина 20а'!D120</f>
        <v>0</v>
      </c>
      <c r="F115" s="64">
        <f>'пр. Ленина 24'!D120</f>
        <v>0</v>
      </c>
      <c r="G115" s="64">
        <f>'пр. Ленина 26'!D120</f>
        <v>0</v>
      </c>
      <c r="H115" s="64">
        <f>'пр. Ленина 28'!D120</f>
        <v>0</v>
      </c>
      <c r="I115" s="64">
        <f>'пр. Ленина 30.13'!D120</f>
        <v>0</v>
      </c>
      <c r="J115" s="64">
        <f>'ул. Маяковского 3'!D120</f>
        <v>0</v>
      </c>
      <c r="K115" s="64">
        <f>'ул. Маяковского 4'!D120</f>
        <v>0</v>
      </c>
      <c r="L115" s="64">
        <f>'ул. Маяковского 5'!D120</f>
        <v>0</v>
      </c>
      <c r="M115" s="64">
        <f>'ул. Маяковского 13'!D120</f>
        <v>0</v>
      </c>
      <c r="N115" s="66">
        <f t="shared" si="2"/>
        <v>0</v>
      </c>
    </row>
    <row r="116" spans="1:14" ht="15.75">
      <c r="A116" s="48"/>
      <c r="B116" s="49"/>
      <c r="C116" s="34"/>
      <c r="D116" s="62">
        <f>'пр. Ленина 16'!D121</f>
        <v>0</v>
      </c>
      <c r="E116" s="63">
        <f>'пр. Ленина 20а'!D121</f>
        <v>0</v>
      </c>
      <c r="F116" s="64">
        <f>'пр. Ленина 24'!D121</f>
        <v>0</v>
      </c>
      <c r="G116" s="64">
        <f>'пр. Ленина 26'!D121</f>
        <v>0</v>
      </c>
      <c r="H116" s="64">
        <f>'пр. Ленина 28'!D121</f>
        <v>0</v>
      </c>
      <c r="I116" s="64">
        <f>'пр. Ленина 30.13'!D121</f>
        <v>0</v>
      </c>
      <c r="J116" s="64">
        <f>'ул. Маяковского 3'!D121</f>
        <v>0</v>
      </c>
      <c r="K116" s="64">
        <f>'ул. Маяковского 4'!D121</f>
        <v>0</v>
      </c>
      <c r="L116" s="64">
        <f>'ул. Маяковского 5'!D121</f>
        <v>0</v>
      </c>
      <c r="M116" s="64">
        <f>'ул. Маяковского 13'!D121</f>
        <v>0</v>
      </c>
      <c r="N116" s="66">
        <f t="shared" si="2"/>
        <v>0</v>
      </c>
    </row>
    <row r="117" spans="1:14" ht="15.75">
      <c r="A117" s="48"/>
      <c r="B117" s="49"/>
      <c r="C117" s="34"/>
      <c r="D117" s="62">
        <f>'пр. Ленина 16'!D122</f>
        <v>0</v>
      </c>
      <c r="E117" s="63">
        <f>'пр. Ленина 20а'!D122</f>
        <v>0</v>
      </c>
      <c r="F117" s="64">
        <f>'пр. Ленина 24'!D122</f>
        <v>0</v>
      </c>
      <c r="G117" s="64">
        <f>'пр. Ленина 26'!D122</f>
        <v>0</v>
      </c>
      <c r="H117" s="64">
        <f>'пр. Ленина 28'!D122</f>
        <v>0</v>
      </c>
      <c r="I117" s="64">
        <f>'пр. Ленина 30.13'!D122</f>
        <v>0</v>
      </c>
      <c r="J117" s="64">
        <f>'ул. Маяковского 3'!D122</f>
        <v>0</v>
      </c>
      <c r="K117" s="64">
        <f>'ул. Маяковского 4'!D122</f>
        <v>0</v>
      </c>
      <c r="L117" s="64">
        <f>'ул. Маяковского 5'!D122</f>
        <v>0</v>
      </c>
      <c r="M117" s="64">
        <f>'ул. Маяковского 13'!D122</f>
        <v>0</v>
      </c>
      <c r="N117" s="66">
        <f t="shared" si="2"/>
        <v>0</v>
      </c>
    </row>
    <row r="118" spans="1:14" ht="15.75">
      <c r="A118" s="48"/>
      <c r="B118" s="49"/>
      <c r="C118" s="34"/>
      <c r="D118" s="62">
        <f>'пр. Ленина 16'!D123</f>
        <v>0</v>
      </c>
      <c r="E118" s="63">
        <f>'пр. Ленина 20а'!D123</f>
        <v>0</v>
      </c>
      <c r="F118" s="64">
        <f>'пр. Ленина 24'!D123</f>
        <v>0</v>
      </c>
      <c r="G118" s="64">
        <f>'пр. Ленина 26'!D123</f>
        <v>0</v>
      </c>
      <c r="H118" s="64">
        <f>'пр. Ленина 28'!D123</f>
        <v>0</v>
      </c>
      <c r="I118" s="64">
        <f>'пр. Ленина 30.13'!D123</f>
        <v>0</v>
      </c>
      <c r="J118" s="64">
        <f>'ул. Маяковского 3'!D123</f>
        <v>0</v>
      </c>
      <c r="K118" s="64">
        <f>'ул. Маяковского 4'!D123</f>
        <v>0</v>
      </c>
      <c r="L118" s="64">
        <f>'ул. Маяковского 5'!D123</f>
        <v>0</v>
      </c>
      <c r="M118" s="64">
        <f>'ул. Маяковского 13'!D123</f>
        <v>0</v>
      </c>
      <c r="N118" s="66">
        <f t="shared" si="2"/>
        <v>0</v>
      </c>
    </row>
    <row r="119" spans="1:14" ht="15.75">
      <c r="A119" s="48" t="s">
        <v>7</v>
      </c>
      <c r="B119" s="49" t="s">
        <v>169</v>
      </c>
      <c r="C119" s="34"/>
      <c r="D119" s="62">
        <f>'пр. Ленина 16'!D124</f>
        <v>23388</v>
      </c>
      <c r="E119" s="63">
        <f>'пр. Ленина 20а'!D124</f>
        <v>17509</v>
      </c>
      <c r="F119" s="64">
        <f>'пр. Ленина 24'!D124</f>
        <v>23842</v>
      </c>
      <c r="G119" s="64">
        <f>'пр. Ленина 26'!D124</f>
        <v>48192</v>
      </c>
      <c r="H119" s="64">
        <f>'пр. Ленина 28'!D124</f>
        <v>55983</v>
      </c>
      <c r="I119" s="64">
        <f>'пр. Ленина 30.13'!D124</f>
        <v>51161</v>
      </c>
      <c r="J119" s="64">
        <f>'ул. Маяковского 3'!D124</f>
        <v>19709</v>
      </c>
      <c r="K119" s="64">
        <f>'ул. Маяковского 4'!D124</f>
        <v>19698</v>
      </c>
      <c r="L119" s="64">
        <f>'ул. Маяковского 5'!D124</f>
        <v>18125</v>
      </c>
      <c r="M119" s="64">
        <f>'ул. Маяковского 13'!D124</f>
        <v>12926</v>
      </c>
      <c r="N119" s="66">
        <f t="shared" si="2"/>
        <v>290533</v>
      </c>
    </row>
    <row r="120" spans="1:14" ht="15.75">
      <c r="A120" s="48" t="s">
        <v>7</v>
      </c>
      <c r="B120" s="49" t="s">
        <v>170</v>
      </c>
      <c r="C120" s="34"/>
      <c r="D120" s="62">
        <f>'пр. Ленина 16'!D125</f>
        <v>1008.33</v>
      </c>
      <c r="E120" s="63">
        <f>'пр. Ленина 20а'!D125</f>
        <v>61027.09</v>
      </c>
      <c r="F120" s="64">
        <f>'пр. Ленина 24'!D125</f>
        <v>129790.01000000001</v>
      </c>
      <c r="G120" s="64">
        <f>'пр. Ленина 26'!D125</f>
        <v>257387.79</v>
      </c>
      <c r="H120" s="64">
        <f>'пр. Ленина 28'!D125</f>
        <v>165925.86</v>
      </c>
      <c r="I120" s="64">
        <f>'пр. Ленина 30.13'!D125</f>
        <v>187227.93999999997</v>
      </c>
      <c r="J120" s="64">
        <f>'ул. Маяковского 3'!D125</f>
        <v>0</v>
      </c>
      <c r="K120" s="64">
        <f>'ул. Маяковского 4'!D125</f>
        <v>128568.51000000001</v>
      </c>
      <c r="L120" s="64">
        <f>'ул. Маяковского 5'!D125</f>
        <v>95635.57</v>
      </c>
      <c r="M120" s="64">
        <f>'ул. Маяковского 13'!D125</f>
        <v>46332.020000000004</v>
      </c>
      <c r="N120" s="66">
        <f t="shared" si="2"/>
        <v>1072903.1199999999</v>
      </c>
    </row>
    <row r="121" spans="1:14" ht="15.75">
      <c r="A121" s="48"/>
      <c r="B121" s="49"/>
      <c r="C121" s="34"/>
      <c r="D121" s="62">
        <f>'пр. Ленина 16'!D126</f>
        <v>1008.33</v>
      </c>
      <c r="E121" s="63">
        <f>'пр. Ленина 20а'!D126</f>
        <v>35689</v>
      </c>
      <c r="F121" s="64">
        <f>'пр. Ленина 24'!D126</f>
        <v>991.38</v>
      </c>
      <c r="G121" s="64">
        <f>'пр. Ленина 26'!D126</f>
        <v>1328.95</v>
      </c>
      <c r="H121" s="64">
        <f>'пр. Ленина 28'!D126</f>
        <v>41523</v>
      </c>
      <c r="I121" s="64">
        <f>'пр. Ленина 30.13'!D126</f>
        <v>123859.84</v>
      </c>
      <c r="J121" s="64">
        <f>'ул. Маяковского 3'!D126</f>
        <v>0</v>
      </c>
      <c r="K121" s="64">
        <f>'ул. Маяковского 4'!D126</f>
        <v>674.98</v>
      </c>
      <c r="L121" s="64">
        <f>'ул. Маяковского 5'!D126</f>
        <v>1013.49</v>
      </c>
      <c r="M121" s="64">
        <f>'ул. Маяковского 13'!D126</f>
        <v>17944</v>
      </c>
      <c r="N121" s="66">
        <f t="shared" si="2"/>
        <v>224032.97</v>
      </c>
    </row>
    <row r="122" spans="1:14" ht="15.75">
      <c r="A122" s="48"/>
      <c r="B122" s="49"/>
      <c r="C122" s="34"/>
      <c r="D122" s="62">
        <f>'пр. Ленина 16'!D127</f>
        <v>0</v>
      </c>
      <c r="E122" s="63">
        <f>'пр. Ленина 20а'!D127</f>
        <v>1162.75</v>
      </c>
      <c r="F122" s="64">
        <f>'пр. Ленина 24'!D127</f>
        <v>71858.84</v>
      </c>
      <c r="G122" s="64">
        <f>'пр. Ленина 26'!D127</f>
        <v>116978.47</v>
      </c>
      <c r="H122" s="64">
        <f>'пр. Ленина 28'!D127</f>
        <v>1009.95</v>
      </c>
      <c r="I122" s="64">
        <f>'пр. Ленина 30.13'!D127</f>
        <v>2723.69</v>
      </c>
      <c r="J122" s="64">
        <f>'ул. Маяковского 3'!D127</f>
        <v>0</v>
      </c>
      <c r="K122" s="64">
        <f>'ул. Маяковского 4'!D127</f>
        <v>71451.2</v>
      </c>
      <c r="L122" s="64">
        <f>'ул. Маяковского 5'!D127</f>
        <v>91621.14</v>
      </c>
      <c r="M122" s="64">
        <f>'ул. Маяковского 13'!D127</f>
        <v>1239</v>
      </c>
      <c r="N122" s="66">
        <f t="shared" si="2"/>
        <v>358045.04000000004</v>
      </c>
    </row>
    <row r="123" spans="1:14" ht="15.75">
      <c r="A123" s="48"/>
      <c r="B123" s="49"/>
      <c r="C123" s="34"/>
      <c r="D123" s="62">
        <f>'пр. Ленина 16'!D128</f>
        <v>0</v>
      </c>
      <c r="E123" s="63">
        <f>'пр. Ленина 20а'!D128</f>
        <v>22921.92</v>
      </c>
      <c r="F123" s="64">
        <f>'пр. Ленина 24'!D128</f>
        <v>56939.79</v>
      </c>
      <c r="G123" s="64">
        <f>'пр. Ленина 26'!D128</f>
        <v>12507.92</v>
      </c>
      <c r="H123" s="64">
        <f>'пр. Ленина 28'!D128</f>
        <v>76026.43</v>
      </c>
      <c r="I123" s="64">
        <f>'пр. Ленина 30.13'!D128</f>
        <v>17759.33</v>
      </c>
      <c r="J123" s="64">
        <f>'ул. Маяковского 3'!D128</f>
        <v>0</v>
      </c>
      <c r="K123" s="64">
        <f>'ул. Маяковского 4'!D128</f>
        <v>51343.76</v>
      </c>
      <c r="L123" s="64">
        <f>'ул. Маяковского 5'!D128</f>
        <v>3000.94</v>
      </c>
      <c r="M123" s="64">
        <f>'ул. Маяковского 13'!D128</f>
        <v>3048.53</v>
      </c>
      <c r="N123" s="66">
        <f t="shared" si="2"/>
        <v>243548.62000000002</v>
      </c>
    </row>
    <row r="124" spans="1:14" ht="15.75">
      <c r="A124" s="48"/>
      <c r="B124" s="49"/>
      <c r="C124" s="34"/>
      <c r="D124" s="62">
        <f>'пр. Ленина 16'!D129</f>
        <v>0</v>
      </c>
      <c r="E124" s="63">
        <f>'пр. Ленина 20а'!D129</f>
        <v>1253.42</v>
      </c>
      <c r="F124" s="64">
        <f>'пр. Ленина 24'!D129</f>
        <v>0</v>
      </c>
      <c r="G124" s="64">
        <f>'пр. Ленина 26'!D129</f>
        <v>1625.56</v>
      </c>
      <c r="H124" s="64">
        <f>'пр. Ленина 28'!D129</f>
        <v>1976.34</v>
      </c>
      <c r="I124" s="64">
        <f>'пр. Ленина 30.13'!D129</f>
        <v>8427.22</v>
      </c>
      <c r="J124" s="64">
        <f>'ул. Маяковского 3'!D129</f>
        <v>0</v>
      </c>
      <c r="K124" s="64">
        <f>'ул. Маяковского 4'!D129</f>
        <v>5098.57</v>
      </c>
      <c r="L124" s="64">
        <f>'ул. Маяковского 5'!D129</f>
        <v>0</v>
      </c>
      <c r="M124" s="64">
        <f>'ул. Маяковского 13'!D129</f>
        <v>24100.49</v>
      </c>
      <c r="N124" s="66">
        <f t="shared" si="2"/>
        <v>42481.600000000006</v>
      </c>
    </row>
    <row r="125" spans="1:14" ht="15.75">
      <c r="A125" s="48"/>
      <c r="B125" s="49"/>
      <c r="C125" s="34"/>
      <c r="D125" s="62">
        <f>'пр. Ленина 16'!D130</f>
        <v>0</v>
      </c>
      <c r="E125" s="63">
        <f>'пр. Ленина 20а'!D130</f>
        <v>0</v>
      </c>
      <c r="F125" s="64">
        <f>'пр. Ленина 24'!D130</f>
        <v>0</v>
      </c>
      <c r="G125" s="64">
        <f>'пр. Ленина 26'!D130</f>
        <v>116413.32</v>
      </c>
      <c r="H125" s="64">
        <f>'пр. Ленина 28'!D130</f>
        <v>4826.5</v>
      </c>
      <c r="I125" s="64">
        <f>'пр. Ленина 30.13'!D130</f>
        <v>9551.93</v>
      </c>
      <c r="J125" s="64">
        <f>'ул. Маяковского 3'!D130</f>
        <v>0</v>
      </c>
      <c r="K125" s="64">
        <f>'ул. Маяковского 4'!D130</f>
        <v>0</v>
      </c>
      <c r="L125" s="64">
        <f>'ул. Маяковского 5'!D130</f>
        <v>0</v>
      </c>
      <c r="M125" s="64">
        <f>'ул. Маяковского 13'!D130</f>
        <v>0</v>
      </c>
      <c r="N125" s="66">
        <f t="shared" si="2"/>
        <v>130791.75</v>
      </c>
    </row>
    <row r="126" spans="1:14" ht="15.75">
      <c r="A126" s="48"/>
      <c r="B126" s="49"/>
      <c r="C126" s="34"/>
      <c r="D126" s="62">
        <f>'пр. Ленина 16'!D131</f>
        <v>0</v>
      </c>
      <c r="E126" s="63">
        <f>'пр. Ленина 20а'!D131</f>
        <v>0</v>
      </c>
      <c r="F126" s="64">
        <f>'пр. Ленина 24'!D131</f>
        <v>0</v>
      </c>
      <c r="G126" s="64">
        <f>'пр. Ленина 26'!D131</f>
        <v>8533.57</v>
      </c>
      <c r="H126" s="64">
        <f>'пр. Ленина 28'!D131</f>
        <v>40563.64</v>
      </c>
      <c r="I126" s="64">
        <f>'пр. Ленина 30.13'!D131</f>
        <v>24905.93</v>
      </c>
      <c r="J126" s="64">
        <f>'ул. Маяковского 3'!D131</f>
        <v>0</v>
      </c>
      <c r="K126" s="64">
        <f>'ул. Маяковского 4'!D131</f>
        <v>0</v>
      </c>
      <c r="L126" s="64">
        <f>'ул. Маяковского 5'!D131</f>
        <v>0</v>
      </c>
      <c r="M126" s="64">
        <f>'ул. Маяковского 13'!D131</f>
        <v>0</v>
      </c>
      <c r="N126" s="66">
        <f t="shared" si="2"/>
        <v>74003.14</v>
      </c>
    </row>
    <row r="127" spans="1:14" ht="15.75">
      <c r="A127" s="48"/>
      <c r="B127" s="49"/>
      <c r="C127" s="34"/>
      <c r="D127" s="62">
        <f>'пр. Ленина 16'!D132</f>
        <v>0</v>
      </c>
      <c r="E127" s="63">
        <f>'пр. Ленина 20а'!D132</f>
        <v>0</v>
      </c>
      <c r="F127" s="64">
        <f>'пр. Ленина 24'!D132</f>
        <v>0</v>
      </c>
      <c r="G127" s="64">
        <f>'пр. Ленина 26'!D132</f>
        <v>0</v>
      </c>
      <c r="H127" s="64">
        <f>'пр. Ленина 28'!D132</f>
        <v>0</v>
      </c>
      <c r="I127" s="64">
        <f>'пр. Ленина 30.13'!D132</f>
        <v>0</v>
      </c>
      <c r="J127" s="64">
        <f>'ул. Маяковского 3'!D132</f>
        <v>0</v>
      </c>
      <c r="K127" s="64">
        <f>'ул. Маяковского 4'!D132</f>
        <v>0</v>
      </c>
      <c r="L127" s="64">
        <f>'ул. Маяковского 5'!D132</f>
        <v>0</v>
      </c>
      <c r="M127" s="64">
        <f>'ул. Маяковского 13'!D132</f>
        <v>0</v>
      </c>
      <c r="N127" s="66">
        <f t="shared" si="2"/>
        <v>0</v>
      </c>
    </row>
    <row r="128" spans="1:14" ht="15.75">
      <c r="A128" s="48"/>
      <c r="B128" s="49"/>
      <c r="C128" s="34"/>
      <c r="D128" s="62">
        <f>'пр. Ленина 16'!D133</f>
        <v>0</v>
      </c>
      <c r="E128" s="63">
        <f>'пр. Ленина 20а'!D133</f>
        <v>0</v>
      </c>
      <c r="F128" s="64">
        <f>'пр. Ленина 24'!D133</f>
        <v>0</v>
      </c>
      <c r="G128" s="64">
        <f>'пр. Ленина 26'!D133</f>
        <v>0</v>
      </c>
      <c r="H128" s="64">
        <f>'пр. Ленина 28'!D133</f>
        <v>0</v>
      </c>
      <c r="I128" s="64">
        <f>'пр. Ленина 30.13'!D133</f>
        <v>0</v>
      </c>
      <c r="J128" s="64">
        <f>'ул. Маяковского 3'!D133</f>
        <v>0</v>
      </c>
      <c r="K128" s="64">
        <f>'ул. Маяковского 4'!D133</f>
        <v>0</v>
      </c>
      <c r="L128" s="64">
        <f>'ул. Маяковского 5'!D133</f>
        <v>0</v>
      </c>
      <c r="M128" s="64">
        <f>'ул. Маяковского 13'!D133</f>
        <v>0</v>
      </c>
      <c r="N128" s="66">
        <f t="shared" si="2"/>
        <v>0</v>
      </c>
    </row>
    <row r="129" spans="1:14" ht="15.75">
      <c r="A129" s="48"/>
      <c r="B129" s="49"/>
      <c r="C129" s="34"/>
      <c r="D129" s="62">
        <f>'пр. Ленина 16'!D134</f>
        <v>0</v>
      </c>
      <c r="E129" s="63">
        <f>'пр. Ленина 20а'!D134</f>
        <v>0</v>
      </c>
      <c r="F129" s="64">
        <f>'пр. Ленина 24'!D134</f>
        <v>0</v>
      </c>
      <c r="G129" s="64">
        <f>'пр. Ленина 26'!D134</f>
        <v>0</v>
      </c>
      <c r="H129" s="64">
        <f>'пр. Ленина 28'!D134</f>
        <v>0</v>
      </c>
      <c r="I129" s="64">
        <f>'пр. Ленина 30.13'!D134</f>
        <v>0</v>
      </c>
      <c r="J129" s="64">
        <f>'ул. Маяковского 3'!D134</f>
        <v>0</v>
      </c>
      <c r="K129" s="64">
        <f>'ул. Маяковского 4'!D134</f>
        <v>0</v>
      </c>
      <c r="L129" s="64">
        <f>'ул. Маяковского 5'!D134</f>
        <v>0</v>
      </c>
      <c r="M129" s="64">
        <f>'ул. Маяковского 13'!D134</f>
        <v>0</v>
      </c>
      <c r="N129" s="66">
        <f t="shared" si="2"/>
        <v>0</v>
      </c>
    </row>
    <row r="130" spans="1:14" ht="15.75">
      <c r="A130" s="48"/>
      <c r="B130" s="49"/>
      <c r="C130" s="34"/>
      <c r="D130" s="62">
        <f>'пр. Ленина 16'!D135</f>
        <v>0</v>
      </c>
      <c r="E130" s="63">
        <f>'пр. Ленина 20а'!D135</f>
        <v>0</v>
      </c>
      <c r="F130" s="64">
        <f>'пр. Ленина 24'!D135</f>
        <v>0</v>
      </c>
      <c r="G130" s="64">
        <f>'пр. Ленина 26'!D135</f>
        <v>0</v>
      </c>
      <c r="H130" s="64">
        <f>'пр. Ленина 28'!D135</f>
        <v>0</v>
      </c>
      <c r="I130" s="64">
        <f>'пр. Ленина 30.13'!D135</f>
        <v>0</v>
      </c>
      <c r="J130" s="64">
        <f>'ул. Маяковского 3'!D135</f>
        <v>0</v>
      </c>
      <c r="K130" s="64">
        <f>'ул. Маяковского 4'!D135</f>
        <v>0</v>
      </c>
      <c r="L130" s="64">
        <f>'ул. Маяковского 5'!D135</f>
        <v>0</v>
      </c>
      <c r="M130" s="64">
        <f>'ул. Маяковского 13'!D135</f>
        <v>0</v>
      </c>
      <c r="N130" s="66">
        <f t="shared" si="2"/>
        <v>0</v>
      </c>
    </row>
    <row r="131" spans="1:14" ht="15.75">
      <c r="A131" s="48" t="s">
        <v>7</v>
      </c>
      <c r="B131" s="50" t="s">
        <v>171</v>
      </c>
      <c r="C131" s="34"/>
      <c r="D131" s="62">
        <f>'пр. Ленина 16'!D136</f>
        <v>17418</v>
      </c>
      <c r="E131" s="63">
        <f>'пр. Ленина 20а'!D136</f>
        <v>13040</v>
      </c>
      <c r="F131" s="64">
        <f>'пр. Ленина 24'!D136</f>
        <v>17757</v>
      </c>
      <c r="G131" s="64">
        <f>'пр. Ленина 26'!D136</f>
        <v>35893</v>
      </c>
      <c r="H131" s="64">
        <f>'пр. Ленина 28'!D136</f>
        <v>41693</v>
      </c>
      <c r="I131" s="64">
        <f>'пр. Ленина 30.13'!D136</f>
        <v>38102</v>
      </c>
      <c r="J131" s="64">
        <f>'ул. Маяковского 3'!D136</f>
        <v>14678</v>
      </c>
      <c r="K131" s="64">
        <f>'ул. Маяковского 4'!D136</f>
        <v>14670</v>
      </c>
      <c r="L131" s="64">
        <f>'ул. Маяковского 5'!D136</f>
        <v>13499</v>
      </c>
      <c r="M131" s="64">
        <f>'ул. Маяковского 13'!D136</f>
        <v>9626</v>
      </c>
      <c r="N131" s="66">
        <f t="shared" si="2"/>
        <v>216376</v>
      </c>
    </row>
    <row r="132" spans="1:14" ht="15.75">
      <c r="A132" s="48"/>
      <c r="B132" s="51" t="s">
        <v>172</v>
      </c>
      <c r="C132" s="34"/>
      <c r="D132" s="62">
        <f>'пр. Ленина 16'!D137</f>
        <v>1686</v>
      </c>
      <c r="E132" s="63">
        <f>'пр. Ленина 20а'!D137</f>
        <v>1262</v>
      </c>
      <c r="F132" s="64">
        <f>'пр. Ленина 24'!D137</f>
        <v>1719</v>
      </c>
      <c r="G132" s="64">
        <f>'пр. Ленина 26'!D137</f>
        <v>3475</v>
      </c>
      <c r="H132" s="64">
        <f>'пр. Ленина 28'!D137</f>
        <v>4036</v>
      </c>
      <c r="I132" s="64">
        <f>'пр. Ленина 30.13'!D137</f>
        <v>3689</v>
      </c>
      <c r="J132" s="64">
        <f>'ул. Маяковского 3'!D137</f>
        <v>1421</v>
      </c>
      <c r="K132" s="64">
        <f>'ул. Маяковского 4'!D137</f>
        <v>1420</v>
      </c>
      <c r="L132" s="64">
        <f>'ул. Маяковского 5'!D137</f>
        <v>1307</v>
      </c>
      <c r="M132" s="64">
        <f>'ул. Маяковского 13'!D137</f>
        <v>932</v>
      </c>
      <c r="N132" s="66">
        <f t="shared" si="2"/>
        <v>20947</v>
      </c>
    </row>
    <row r="133" spans="1:14" ht="15.75">
      <c r="A133" s="48"/>
      <c r="B133" s="51" t="s">
        <v>173</v>
      </c>
      <c r="C133" s="34"/>
      <c r="D133" s="62">
        <f>'пр. Ленина 16'!D138</f>
        <v>5083</v>
      </c>
      <c r="E133" s="63">
        <f>'пр. Ленина 20а'!D138</f>
        <v>3806</v>
      </c>
      <c r="F133" s="64">
        <f>'пр. Ленина 24'!D138</f>
        <v>5182</v>
      </c>
      <c r="G133" s="64">
        <f>'пр. Ленина 26'!D138</f>
        <v>10475</v>
      </c>
      <c r="H133" s="64">
        <f>'пр. Ленина 28'!D138</f>
        <v>12168</v>
      </c>
      <c r="I133" s="64">
        <f>'пр. Ленина 30.13'!D138</f>
        <v>11120</v>
      </c>
      <c r="J133" s="64">
        <f>'ул. Маяковского 3'!D138</f>
        <v>4284</v>
      </c>
      <c r="K133" s="64">
        <f>'ул. Маяковского 4'!D138</f>
        <v>4281</v>
      </c>
      <c r="L133" s="64">
        <f>'ул. Маяковского 5'!D138</f>
        <v>3940</v>
      </c>
      <c r="M133" s="64">
        <f>'ул. Маяковского 13'!D138</f>
        <v>2809</v>
      </c>
      <c r="N133" s="66">
        <f t="shared" si="2"/>
        <v>63148</v>
      </c>
    </row>
    <row r="134" spans="1:14" ht="15.75">
      <c r="A134" s="48"/>
      <c r="B134" s="51" t="s">
        <v>174</v>
      </c>
      <c r="C134" s="34"/>
      <c r="D134" s="62">
        <f>'пр. Ленина 16'!D139</f>
        <v>4502</v>
      </c>
      <c r="E134" s="63">
        <f>'пр. Ленина 20а'!D139</f>
        <v>3371</v>
      </c>
      <c r="F134" s="64">
        <f>'пр. Ленина 24'!D139</f>
        <v>4590</v>
      </c>
      <c r="G134" s="64">
        <f>'пр. Ленина 26'!D139</f>
        <v>9277</v>
      </c>
      <c r="H134" s="64">
        <f>'пр. Ленина 28'!D139</f>
        <v>10777</v>
      </c>
      <c r="I134" s="64">
        <f>'пр. Ленина 30.13'!D139</f>
        <v>9848</v>
      </c>
      <c r="J134" s="64">
        <f>'ул. Маяковского 3'!D139</f>
        <v>3794</v>
      </c>
      <c r="K134" s="64">
        <f>'ул. Маяковского 4'!D139</f>
        <v>3792</v>
      </c>
      <c r="L134" s="64">
        <f>'ул. Маяковского 5'!D139</f>
        <v>3489</v>
      </c>
      <c r="M134" s="64">
        <f>'ул. Маяковского 13'!D139</f>
        <v>2488</v>
      </c>
      <c r="N134" s="66">
        <f t="shared" si="2"/>
        <v>55928</v>
      </c>
    </row>
    <row r="135" spans="1:14" ht="15.75">
      <c r="A135" s="48"/>
      <c r="B135" s="51" t="s">
        <v>175</v>
      </c>
      <c r="C135" s="34"/>
      <c r="D135" s="62">
        <f>'пр. Ленина 16'!D140</f>
        <v>1935</v>
      </c>
      <c r="E135" s="63">
        <f>'пр. Ленина 20а'!D140</f>
        <v>1448</v>
      </c>
      <c r="F135" s="64">
        <f>'пр. Ленина 24'!D140</f>
        <v>1972</v>
      </c>
      <c r="G135" s="64">
        <f>'пр. Ленина 26'!D140</f>
        <v>3987</v>
      </c>
      <c r="H135" s="64">
        <f>'пр. Ленина 28'!D140</f>
        <v>4631</v>
      </c>
      <c r="I135" s="64">
        <f>'пр. Ленина 30.13'!D140</f>
        <v>4232</v>
      </c>
      <c r="J135" s="64">
        <f>'ул. Маяковского 3'!D140</f>
        <v>1630</v>
      </c>
      <c r="K135" s="64">
        <f>'ул. Маяковского 4'!D140</f>
        <v>1630</v>
      </c>
      <c r="L135" s="64">
        <f>'ул. Маяковского 5'!D140</f>
        <v>1499</v>
      </c>
      <c r="M135" s="64">
        <f>'ул. Маяковского 13'!D140</f>
        <v>1069</v>
      </c>
      <c r="N135" s="66">
        <f t="shared" si="2"/>
        <v>24033</v>
      </c>
    </row>
    <row r="136" spans="1:14" ht="15.75">
      <c r="A136" s="48"/>
      <c r="B136" s="51" t="s">
        <v>176</v>
      </c>
      <c r="C136" s="34"/>
      <c r="D136" s="62">
        <f>'пр. Ленина 16'!D141</f>
        <v>4212</v>
      </c>
      <c r="E136" s="63">
        <f>'пр. Ленина 20а'!D141</f>
        <v>3153</v>
      </c>
      <c r="F136" s="64">
        <f>'пр. Ленина 24'!D141</f>
        <v>4294</v>
      </c>
      <c r="G136" s="64">
        <f>'пр. Ленина 26'!D141</f>
        <v>8679</v>
      </c>
      <c r="H136" s="64">
        <f>'пр. Ленина 28'!D141</f>
        <v>10081</v>
      </c>
      <c r="I136" s="64">
        <f>'пр. Ленина 30.13'!D141</f>
        <v>9213</v>
      </c>
      <c r="J136" s="64">
        <f>'ул. Маяковского 3'!D141</f>
        <v>3549</v>
      </c>
      <c r="K136" s="64">
        <f>'ул. Маяковского 4'!D141</f>
        <v>3547</v>
      </c>
      <c r="L136" s="64">
        <f>'ул. Маяковского 5'!D141</f>
        <v>3264</v>
      </c>
      <c r="M136" s="64">
        <f>'ул. Маяковского 13'!D141</f>
        <v>2328</v>
      </c>
      <c r="N136" s="66">
        <f t="shared" si="2"/>
        <v>52320</v>
      </c>
    </row>
    <row r="137" spans="1:14" ht="15.75">
      <c r="A137" s="24">
        <v>7</v>
      </c>
      <c r="B137" s="29" t="s">
        <v>177</v>
      </c>
      <c r="C137" s="52"/>
      <c r="D137" s="62">
        <f>'пр. Ленина 16'!D142</f>
        <v>0</v>
      </c>
      <c r="E137" s="63">
        <f>'пр. Ленина 20а'!D142</f>
        <v>0</v>
      </c>
      <c r="F137" s="64">
        <f>'пр. Ленина 24'!D142</f>
        <v>12343.18</v>
      </c>
      <c r="G137" s="64">
        <f>'пр. Ленина 26'!D142</f>
        <v>0</v>
      </c>
      <c r="H137" s="64">
        <f>'пр. Ленина 28'!D142</f>
        <v>64649.23</v>
      </c>
      <c r="I137" s="64">
        <f>'пр. Ленина 30.13'!D142</f>
        <v>0</v>
      </c>
      <c r="J137" s="64">
        <f>'ул. Маяковского 3'!D142</f>
        <v>24223.18</v>
      </c>
      <c r="K137" s="64">
        <f>'ул. Маяковского 4'!D142</f>
        <v>24223.18</v>
      </c>
      <c r="L137" s="64">
        <f>'ул. Маяковского 5'!D142</f>
        <v>0</v>
      </c>
      <c r="M137" s="64">
        <f>'ул. Маяковского 13'!D142</f>
        <v>0</v>
      </c>
      <c r="N137" s="66">
        <f t="shared" si="2"/>
        <v>125438.76999999999</v>
      </c>
    </row>
    <row r="138" spans="1:14" ht="15.75">
      <c r="A138" s="24">
        <f>SUM(A137)+1</f>
        <v>8</v>
      </c>
      <c r="B138" s="29" t="s">
        <v>178</v>
      </c>
      <c r="C138" s="52"/>
      <c r="D138" s="62">
        <f>'пр. Ленина 16'!D143</f>
        <v>18488.62</v>
      </c>
      <c r="E138" s="63">
        <f>'пр. Ленина 20а'!D143</f>
        <v>20430.73</v>
      </c>
      <c r="F138" s="64">
        <f>'пр. Ленина 24'!D143</f>
        <v>5016.16</v>
      </c>
      <c r="G138" s="64">
        <f>'пр. Ленина 26'!D143</f>
        <v>39456.82</v>
      </c>
      <c r="H138" s="64">
        <f>'пр. Ленина 28'!D143</f>
        <v>47510.39</v>
      </c>
      <c r="I138" s="64">
        <f>'пр. Ленина 30.13'!D143</f>
        <v>42832.45</v>
      </c>
      <c r="J138" s="64">
        <f>'ул. Маяковского 3'!D143</f>
        <v>17395.89</v>
      </c>
      <c r="K138" s="64">
        <f>'ул. Маяковского 4'!D143</f>
        <v>17530.69</v>
      </c>
      <c r="L138" s="64">
        <f>'ул. Маяковского 5'!D143</f>
        <v>9167.84</v>
      </c>
      <c r="M138" s="64">
        <f>'ул. Маяковского 13'!D143</f>
        <v>11186.96</v>
      </c>
      <c r="N138" s="66">
        <f t="shared" si="2"/>
        <v>229016.55</v>
      </c>
    </row>
    <row r="139" spans="1:14" ht="15.75">
      <c r="A139" s="24">
        <f>SUM(A138)+1</f>
        <v>9</v>
      </c>
      <c r="B139" s="29" t="s">
        <v>179</v>
      </c>
      <c r="C139" s="34"/>
      <c r="D139" s="62">
        <f>'пр. Ленина 16'!D144</f>
        <v>147871</v>
      </c>
      <c r="E139" s="63">
        <f>'пр. Ленина 20а'!D144</f>
        <v>110704</v>
      </c>
      <c r="F139" s="64">
        <f>'пр. Ленина 24'!D144</f>
        <v>150744</v>
      </c>
      <c r="G139" s="64">
        <f>'пр. Ленина 26'!D144</f>
        <v>304696</v>
      </c>
      <c r="H139" s="64">
        <f>'пр. Ленина 28'!D144</f>
        <v>353950</v>
      </c>
      <c r="I139" s="64">
        <f>'пр. Ленина 30.13'!D144</f>
        <v>323463</v>
      </c>
      <c r="J139" s="64">
        <f>'ул. Маяковского 3'!D144</f>
        <v>124611</v>
      </c>
      <c r="K139" s="64">
        <f>'ул. Маяковского 4'!D144</f>
        <v>124543</v>
      </c>
      <c r="L139" s="64">
        <f>'ул. Маяковского 5'!D144</f>
        <v>114597</v>
      </c>
      <c r="M139" s="64">
        <f>'ул. Маяковского 13'!D144</f>
        <v>81723</v>
      </c>
      <c r="N139" s="66">
        <f t="shared" si="2"/>
        <v>1836902</v>
      </c>
    </row>
    <row r="140" spans="1:14" ht="15.75">
      <c r="A140" s="32">
        <f>SUM(A139)+1</f>
        <v>10</v>
      </c>
      <c r="B140" s="33" t="s">
        <v>180</v>
      </c>
      <c r="C140" s="34"/>
      <c r="D140" s="62">
        <f>'пр. Ленина 16'!D145</f>
        <v>1823.33</v>
      </c>
      <c r="E140" s="63">
        <f>'пр. Ленина 20а'!D145</f>
        <v>1260.12</v>
      </c>
      <c r="F140" s="64">
        <f>'пр. Ленина 24'!D145</f>
        <v>4324.67</v>
      </c>
      <c r="G140" s="64">
        <f>'пр. Ленина 26'!D145</f>
        <v>2568.09</v>
      </c>
      <c r="H140" s="64">
        <f>'пр. Ленина 28'!D145</f>
        <v>6904.7</v>
      </c>
      <c r="I140" s="64">
        <f>'пр. Ленина 30.13'!D145</f>
        <v>3153.94</v>
      </c>
      <c r="J140" s="64">
        <f>'ул. Маяковского 3'!D145</f>
        <v>119.82</v>
      </c>
      <c r="K140" s="64">
        <f>'ул. Маяковского 4'!D145</f>
        <v>119.82</v>
      </c>
      <c r="L140" s="64">
        <f>'ул. Маяковского 5'!D145</f>
        <v>1134.11</v>
      </c>
      <c r="M140" s="64">
        <f>'ул. Маяковского 13'!D145</f>
        <v>1103.35</v>
      </c>
      <c r="N140" s="66">
        <f t="shared" si="2"/>
        <v>22511.949999999997</v>
      </c>
    </row>
    <row r="141" spans="1:14" ht="15.75">
      <c r="A141" s="24">
        <v>11</v>
      </c>
      <c r="B141" s="29" t="s">
        <v>181</v>
      </c>
      <c r="C141" s="30"/>
      <c r="D141" s="62">
        <f>'пр. Ленина 16'!D146</f>
        <v>357525.8953</v>
      </c>
      <c r="E141" s="63">
        <f>'пр. Ленина 20а'!D146</f>
        <v>284674.71140000003</v>
      </c>
      <c r="F141" s="64">
        <f>'пр. Ленина 24'!D146</f>
        <v>363797.0223</v>
      </c>
      <c r="G141" s="64">
        <f>'пр. Ленина 26'!D146</f>
        <v>704776.8452</v>
      </c>
      <c r="H141" s="64">
        <f>'пр. Ленина 28'!D146</f>
        <v>817604.284</v>
      </c>
      <c r="I141" s="64">
        <f>'пр. Ленина 30.13'!D146</f>
        <v>748040.712</v>
      </c>
      <c r="J141" s="64">
        <f>'ул. Маяковского 3'!D146</f>
        <v>362992.3981</v>
      </c>
      <c r="K141" s="64">
        <f>'ул. Маяковского 4'!D146</f>
        <v>357695.3412</v>
      </c>
      <c r="L141" s="64">
        <f>'ул. Маяковского 5'!D146</f>
        <v>287611.3159</v>
      </c>
      <c r="M141" s="64">
        <f>'ул. Маяковского 13'!D146</f>
        <v>192449.04499999998</v>
      </c>
      <c r="N141" s="66">
        <f t="shared" si="2"/>
        <v>4477167.570400001</v>
      </c>
    </row>
    <row r="142" spans="1:14" ht="30">
      <c r="A142" s="25" t="s">
        <v>182</v>
      </c>
      <c r="B142" s="54" t="s">
        <v>183</v>
      </c>
      <c r="C142" s="55"/>
      <c r="D142" s="62">
        <f>'пр. Ленина 16'!D147</f>
        <v>74525.8953</v>
      </c>
      <c r="E142" s="63">
        <f>'пр. Ленина 20а'!D147</f>
        <v>72805.7114</v>
      </c>
      <c r="F142" s="64">
        <f>'пр. Ленина 24'!D147</f>
        <v>75296.0223</v>
      </c>
      <c r="G142" s="64">
        <f>'пр. Ленина 26'!D147</f>
        <v>121637.8452</v>
      </c>
      <c r="H142" s="64">
        <f>'пр. Ленина 28'!D147</f>
        <v>140200.28399999999</v>
      </c>
      <c r="I142" s="64">
        <f>'пр. Ленина 30.13'!D147</f>
        <v>128983.712</v>
      </c>
      <c r="J142" s="64">
        <f>'ул. Маяковского 3'!D147</f>
        <v>124507.3981</v>
      </c>
      <c r="K142" s="64">
        <f>'ул. Маяковского 4'!D147</f>
        <v>119340.3412</v>
      </c>
      <c r="L142" s="64">
        <f>'ул. Маяковского 5'!D147</f>
        <v>68291.3159</v>
      </c>
      <c r="M142" s="64">
        <f>'ул. Маяковского 13'!D147</f>
        <v>36044.045</v>
      </c>
      <c r="N142" s="66">
        <f t="shared" si="2"/>
        <v>961632.5704000001</v>
      </c>
    </row>
    <row r="143" spans="1:14" ht="45">
      <c r="A143" s="56">
        <v>12</v>
      </c>
      <c r="B143" s="57" t="s">
        <v>184</v>
      </c>
      <c r="C143" s="30"/>
      <c r="D143" s="62">
        <f>'пр. Ленина 16'!D148</f>
        <v>6579</v>
      </c>
      <c r="E143" s="63">
        <f>'пр. Ленина 20а'!D148</f>
        <v>4926</v>
      </c>
      <c r="F143" s="64">
        <f>'пр. Ленина 24'!D148</f>
        <v>6707</v>
      </c>
      <c r="G143" s="64">
        <f>'пр. Ленина 26'!D148</f>
        <v>13557</v>
      </c>
      <c r="H143" s="64">
        <f>'пр. Ленина 28'!D148</f>
        <v>15749</v>
      </c>
      <c r="I143" s="64">
        <f>'пр. Ленина 30.13'!D148</f>
        <v>14392</v>
      </c>
      <c r="J143" s="64">
        <f>'ул. Маяковского 3'!D148</f>
        <v>5544</v>
      </c>
      <c r="K143" s="64">
        <f>'ул. Маяковского 4'!D148</f>
        <v>5541</v>
      </c>
      <c r="L143" s="64">
        <f>'ул. Маяковского 5'!D148</f>
        <v>5099</v>
      </c>
      <c r="M143" s="64">
        <f>'ул. Маяковского 13'!D148</f>
        <v>3636</v>
      </c>
      <c r="N143" s="66">
        <f t="shared" si="2"/>
        <v>81730</v>
      </c>
    </row>
  </sheetData>
  <sheetProtection/>
  <mergeCells count="7">
    <mergeCell ref="A87:B87"/>
    <mergeCell ref="A1:D1"/>
    <mergeCell ref="A29:D29"/>
    <mergeCell ref="A34:D34"/>
    <mergeCell ref="A41:D41"/>
    <mergeCell ref="A20:C20"/>
    <mergeCell ref="A82:B82"/>
  </mergeCells>
  <dataValidations count="1">
    <dataValidation type="list" allowBlank="1" showInputMessage="1" showErrorMessage="1" sqref="D72 D62 D52 D4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140625" style="1" customWidth="1"/>
    <col min="4" max="4" width="25.851562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v>282194.04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282194.04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760176.44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807301.76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807301.76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807301.76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235068.71999999997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235068.71999999997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8.5" customHeight="1">
      <c r="A31" s="19" t="s">
        <v>59</v>
      </c>
      <c r="B31" s="16" t="s">
        <v>52</v>
      </c>
      <c r="C31" s="8" t="s">
        <v>7</v>
      </c>
      <c r="D31" s="96" t="s">
        <v>224</v>
      </c>
    </row>
    <row r="32" spans="1:4" s="9" customFormat="1" ht="57.75" customHeight="1">
      <c r="A32" s="19" t="s">
        <v>60</v>
      </c>
      <c r="B32" s="16" t="s">
        <v>55</v>
      </c>
      <c r="C32" s="8" t="s">
        <v>7</v>
      </c>
      <c r="D32" s="96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223059.67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223059.67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217396.57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217396.57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6126.548381128585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165569.97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166503.87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35850.72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165569.97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201159.99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-8931.34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6126.548381128585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89983.31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90490.86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19484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89983.31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119505.71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-5305.95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447.2755414256347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748453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752674.65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162061.85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748453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762875.38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35554.1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25584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836509.6114</v>
      </c>
    </row>
    <row r="103" spans="1:4" ht="15" hidden="1">
      <c r="A103" s="24">
        <v>1</v>
      </c>
      <c r="B103" s="29" t="s">
        <v>155</v>
      </c>
      <c r="C103" s="30"/>
      <c r="D103" s="31">
        <v>99152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52858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16286.68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246217.37</v>
      </c>
    </row>
    <row r="114" spans="1:4" ht="45" hidden="1">
      <c r="A114" s="44" t="s">
        <v>7</v>
      </c>
      <c r="B114" s="45" t="s">
        <v>165</v>
      </c>
      <c r="C114" s="46"/>
      <c r="D114" s="47">
        <v>111004</v>
      </c>
    </row>
    <row r="115" spans="1:4" ht="15" hidden="1">
      <c r="A115" s="48" t="s">
        <v>7</v>
      </c>
      <c r="B115" s="49" t="s">
        <v>166</v>
      </c>
      <c r="C115" s="34"/>
      <c r="D115" s="31">
        <v>34300</v>
      </c>
    </row>
    <row r="116" spans="1:4" ht="15" hidden="1">
      <c r="A116" s="48" t="s">
        <v>7</v>
      </c>
      <c r="B116" s="49" t="s">
        <v>167</v>
      </c>
      <c r="C116" s="34"/>
      <c r="D116" s="31">
        <v>8428.28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909</v>
      </c>
    </row>
    <row r="118" spans="1:4" ht="15" hidden="1">
      <c r="A118" s="48"/>
      <c r="B118" s="49" t="s">
        <v>201</v>
      </c>
      <c r="C118" s="34"/>
      <c r="D118" s="31">
        <v>909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17509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61027.09</v>
      </c>
    </row>
    <row r="126" spans="1:4" ht="15" hidden="1">
      <c r="A126" s="48"/>
      <c r="B126" s="49" t="s">
        <v>187</v>
      </c>
      <c r="C126" s="34"/>
      <c r="D126" s="31">
        <v>35689</v>
      </c>
    </row>
    <row r="127" spans="1:4" ht="15" hidden="1">
      <c r="A127" s="48"/>
      <c r="B127" s="49" t="s">
        <v>203</v>
      </c>
      <c r="C127" s="34"/>
      <c r="D127" s="31">
        <v>1162.75</v>
      </c>
    </row>
    <row r="128" spans="1:4" ht="15" hidden="1">
      <c r="A128" s="48"/>
      <c r="B128" s="49" t="s">
        <v>204</v>
      </c>
      <c r="C128" s="34"/>
      <c r="D128" s="31">
        <v>22921.92</v>
      </c>
    </row>
    <row r="129" spans="1:4" ht="15" hidden="1">
      <c r="A129" s="48"/>
      <c r="B129" s="49" t="s">
        <v>205</v>
      </c>
      <c r="C129" s="34"/>
      <c r="D129" s="31">
        <v>1253.42</v>
      </c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13040</v>
      </c>
    </row>
    <row r="137" spans="1:4" ht="15" hidden="1">
      <c r="A137" s="48"/>
      <c r="B137" s="51" t="s">
        <v>172</v>
      </c>
      <c r="C137" s="34"/>
      <c r="D137" s="31">
        <v>1262</v>
      </c>
    </row>
    <row r="138" spans="1:4" ht="15" hidden="1">
      <c r="A138" s="48"/>
      <c r="B138" s="51" t="s">
        <v>173</v>
      </c>
      <c r="C138" s="34"/>
      <c r="D138" s="31">
        <v>3806</v>
      </c>
    </row>
    <row r="139" spans="1:4" ht="15" hidden="1">
      <c r="A139" s="48"/>
      <c r="B139" s="51" t="s">
        <v>174</v>
      </c>
      <c r="C139" s="34"/>
      <c r="D139" s="31">
        <v>3371</v>
      </c>
    </row>
    <row r="140" spans="1:4" ht="15" hidden="1">
      <c r="A140" s="48"/>
      <c r="B140" s="51" t="s">
        <v>175</v>
      </c>
      <c r="C140" s="34"/>
      <c r="D140" s="31">
        <v>1448</v>
      </c>
    </row>
    <row r="141" spans="1:4" ht="15" hidden="1">
      <c r="A141" s="48"/>
      <c r="B141" s="51" t="s">
        <v>176</v>
      </c>
      <c r="C141" s="34"/>
      <c r="D141" s="31">
        <v>3153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20430.73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110704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1260.12</v>
      </c>
    </row>
    <row r="146" spans="1:4" ht="15" hidden="1">
      <c r="A146" s="24">
        <v>11</v>
      </c>
      <c r="B146" s="29" t="s">
        <v>181</v>
      </c>
      <c r="C146" s="30"/>
      <c r="D146" s="31">
        <f>D147+8446+56886+146537</f>
        <v>284674.71140000003</v>
      </c>
    </row>
    <row r="147" spans="1:4" ht="30" hidden="1">
      <c r="A147" s="25" t="s">
        <v>182</v>
      </c>
      <c r="B147" s="54" t="s">
        <v>183</v>
      </c>
      <c r="C147" s="55"/>
      <c r="D147" s="75">
        <f>58*78.5*12+(807301.76+1009669.38)*0.01</f>
        <v>72805.7114</v>
      </c>
    </row>
    <row r="148" spans="1:4" ht="30" hidden="1">
      <c r="A148" s="56">
        <v>12</v>
      </c>
      <c r="B148" s="57" t="s">
        <v>184</v>
      </c>
      <c r="C148" s="30"/>
      <c r="D148" s="31">
        <v>4926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61">
      <selection activeCell="B74" sqref="B7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140625" style="1" customWidth="1"/>
    <col min="4" max="4" width="25.851562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492709.47+16507.14</f>
        <v>509216.61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509216.61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891355.17+123413.32</f>
        <v>1014768.49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139920.46+766556.4</f>
        <v>906476.86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906476.86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906476.86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617508.2400000001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617508.24+0</f>
        <v>617508.24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2.5" customHeight="1">
      <c r="A31" s="19" t="s">
        <v>59</v>
      </c>
      <c r="B31" s="16" t="s">
        <v>52</v>
      </c>
      <c r="C31" s="8" t="s">
        <v>7</v>
      </c>
      <c r="D31" s="71" t="s">
        <v>226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71" t="s">
        <v>227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329703.3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329703.30000000005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3424.8742429640183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96136.22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63451.04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32685.19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96136.22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116801.14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-5185.87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2348.2257618735907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322857.56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213089.79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109767.77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D60</f>
        <v>322857.56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609675.58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28414.17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D49+D59</f>
        <v>5773.100004837609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88904.87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58678.26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30226.61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88904.87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118073.45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-5242.36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266.348221751893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461850.48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304826.75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157023.73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461850.48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470750.15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21939.49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16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32389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1158462.2623</v>
      </c>
    </row>
    <row r="103" spans="1:4" ht="15" hidden="1">
      <c r="A103" s="24">
        <v>1</v>
      </c>
      <c r="B103" s="29" t="s">
        <v>155</v>
      </c>
      <c r="C103" s="30"/>
      <c r="D103" s="31">
        <v>118059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64327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34498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398646.23</v>
      </c>
    </row>
    <row r="114" spans="1:4" ht="45" hidden="1">
      <c r="A114" s="44" t="s">
        <v>7</v>
      </c>
      <c r="B114" s="45" t="s">
        <v>165</v>
      </c>
      <c r="C114" s="46"/>
      <c r="D114" s="47">
        <v>162981</v>
      </c>
    </row>
    <row r="115" spans="1:4" ht="15" hidden="1">
      <c r="A115" s="48" t="s">
        <v>7</v>
      </c>
      <c r="B115" s="49" t="s">
        <v>166</v>
      </c>
      <c r="C115" s="34"/>
      <c r="D115" s="31">
        <v>50361</v>
      </c>
    </row>
    <row r="116" spans="1:4" ht="15" hidden="1">
      <c r="A116" s="48" t="s">
        <v>7</v>
      </c>
      <c r="B116" s="49" t="s">
        <v>167</v>
      </c>
      <c r="C116" s="34"/>
      <c r="D116" s="31">
        <v>12677.22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1238</v>
      </c>
    </row>
    <row r="118" spans="1:4" ht="15" hidden="1">
      <c r="A118" s="48"/>
      <c r="B118" s="49" t="s">
        <v>201</v>
      </c>
      <c r="C118" s="34"/>
      <c r="D118" s="31">
        <v>1238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23842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129790.01000000001</v>
      </c>
    </row>
    <row r="126" spans="1:4" ht="15" hidden="1">
      <c r="A126" s="48"/>
      <c r="B126" s="49" t="s">
        <v>203</v>
      </c>
      <c r="C126" s="34"/>
      <c r="D126" s="31">
        <v>991.38</v>
      </c>
    </row>
    <row r="127" spans="1:4" ht="15" hidden="1">
      <c r="A127" s="48"/>
      <c r="B127" s="49" t="s">
        <v>206</v>
      </c>
      <c r="C127" s="34"/>
      <c r="D127" s="31">
        <v>71858.84</v>
      </c>
    </row>
    <row r="128" spans="1:4" ht="15" hidden="1">
      <c r="A128" s="48"/>
      <c r="B128" s="49" t="s">
        <v>207</v>
      </c>
      <c r="C128" s="34"/>
      <c r="D128" s="31">
        <v>56939.79</v>
      </c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17757</v>
      </c>
    </row>
    <row r="137" spans="1:4" ht="15" hidden="1">
      <c r="A137" s="48"/>
      <c r="B137" s="51" t="s">
        <v>172</v>
      </c>
      <c r="C137" s="34"/>
      <c r="D137" s="31">
        <v>1719</v>
      </c>
    </row>
    <row r="138" spans="1:4" ht="15" hidden="1">
      <c r="A138" s="48"/>
      <c r="B138" s="51" t="s">
        <v>173</v>
      </c>
      <c r="C138" s="34"/>
      <c r="D138" s="31">
        <v>5182</v>
      </c>
    </row>
    <row r="139" spans="1:4" ht="15" hidden="1">
      <c r="A139" s="48"/>
      <c r="B139" s="51" t="s">
        <v>174</v>
      </c>
      <c r="C139" s="34"/>
      <c r="D139" s="31">
        <v>4590</v>
      </c>
    </row>
    <row r="140" spans="1:4" ht="15" hidden="1">
      <c r="A140" s="48"/>
      <c r="B140" s="51" t="s">
        <v>175</v>
      </c>
      <c r="C140" s="34"/>
      <c r="D140" s="31">
        <v>1972</v>
      </c>
    </row>
    <row r="141" spans="1:4" ht="15" hidden="1">
      <c r="A141" s="48"/>
      <c r="B141" s="51" t="s">
        <v>176</v>
      </c>
      <c r="C141" s="34"/>
      <c r="D141" s="31">
        <v>4294</v>
      </c>
    </row>
    <row r="142" spans="1:4" ht="15" hidden="1">
      <c r="A142" s="24">
        <v>7</v>
      </c>
      <c r="B142" s="29" t="s">
        <v>177</v>
      </c>
      <c r="C142" s="52"/>
      <c r="D142" s="31">
        <v>12343.18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5016.16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150744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4324.67</v>
      </c>
    </row>
    <row r="146" spans="1:4" ht="15" hidden="1">
      <c r="A146" s="24">
        <v>11</v>
      </c>
      <c r="B146" s="29" t="s">
        <v>181</v>
      </c>
      <c r="C146" s="30"/>
      <c r="D146" s="31">
        <f>D147+11501+77461+199539</f>
        <v>363797.0223</v>
      </c>
    </row>
    <row r="147" spans="1:4" ht="30" hidden="1">
      <c r="A147" s="25" t="s">
        <v>182</v>
      </c>
      <c r="B147" s="54" t="s">
        <v>183</v>
      </c>
      <c r="C147" s="55"/>
      <c r="D147" s="75">
        <f>65*78.5*12+(766556.4+640045.83)*0.01</f>
        <v>75296.0223</v>
      </c>
    </row>
    <row r="148" spans="1:4" ht="30" hidden="1">
      <c r="A148" s="56">
        <v>12</v>
      </c>
      <c r="B148" s="57" t="s">
        <v>184</v>
      </c>
      <c r="C148" s="30"/>
      <c r="D148" s="31">
        <v>6707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55">
      <selection activeCell="B75" sqref="B7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28125" style="1" customWidth="1"/>
    <col min="4" max="4" width="25.851562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201939.17+40292.25</f>
        <v>242231.42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242231.42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1693707.3+347286.66</f>
        <v>2040993.96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370325.35+1609565.75</f>
        <v>1979891.1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1979891.1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1979891.1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303334.2799999998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286080.72+17253.56</f>
        <v>303334.27999999997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93" customHeight="1">
      <c r="A31" s="19" t="s">
        <v>59</v>
      </c>
      <c r="B31" s="16" t="s">
        <v>52</v>
      </c>
      <c r="C31" s="8" t="s">
        <v>7</v>
      </c>
      <c r="D31" s="71" t="s">
        <v>228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71" t="s">
        <v>227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185173.95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185173.95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7970.12682579266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223721.46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189908.5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33812.96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223721.46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271811.41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-12068.2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7970.12682579266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122741.56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104190.57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18550.99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122741.56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163011.54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-7237.58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506.7616103713358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878729.7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745919.7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132810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878729.7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895662.46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41742.7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13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57310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2204251.9252</v>
      </c>
    </row>
    <row r="103" spans="1:4" ht="15" hidden="1">
      <c r="A103" s="24">
        <v>1</v>
      </c>
      <c r="B103" s="29" t="s">
        <v>155</v>
      </c>
      <c r="C103" s="30"/>
      <c r="D103" s="31">
        <v>219833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118567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15519.23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785277.9400000001</v>
      </c>
    </row>
    <row r="114" spans="1:4" ht="45" hidden="1">
      <c r="A114" s="44" t="s">
        <v>7</v>
      </c>
      <c r="B114" s="45" t="s">
        <v>165</v>
      </c>
      <c r="C114" s="46"/>
      <c r="D114" s="47">
        <v>321031</v>
      </c>
    </row>
    <row r="115" spans="1:4" ht="15" hidden="1">
      <c r="A115" s="48" t="s">
        <v>7</v>
      </c>
      <c r="B115" s="49" t="s">
        <v>166</v>
      </c>
      <c r="C115" s="34"/>
      <c r="D115" s="31">
        <v>99199</v>
      </c>
    </row>
    <row r="116" spans="1:4" ht="15" hidden="1">
      <c r="A116" s="48" t="s">
        <v>7</v>
      </c>
      <c r="B116" s="49" t="s">
        <v>167</v>
      </c>
      <c r="C116" s="34"/>
      <c r="D116" s="31">
        <v>21073.15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2502</v>
      </c>
    </row>
    <row r="118" spans="1:4" ht="15" hidden="1">
      <c r="A118" s="48"/>
      <c r="B118" s="49" t="s">
        <v>201</v>
      </c>
      <c r="C118" s="34"/>
      <c r="D118" s="31">
        <v>2502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48192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257387.79</v>
      </c>
    </row>
    <row r="126" spans="1:4" ht="15" hidden="1">
      <c r="A126" s="48"/>
      <c r="B126" s="49" t="s">
        <v>203</v>
      </c>
      <c r="C126" s="34"/>
      <c r="D126" s="31">
        <v>1328.95</v>
      </c>
    </row>
    <row r="127" spans="1:4" ht="15" hidden="1">
      <c r="A127" s="48"/>
      <c r="B127" s="49" t="s">
        <v>206</v>
      </c>
      <c r="C127" s="34"/>
      <c r="D127" s="31">
        <v>116978.47</v>
      </c>
    </row>
    <row r="128" spans="1:4" ht="15" hidden="1">
      <c r="A128" s="48"/>
      <c r="B128" s="49" t="s">
        <v>211</v>
      </c>
      <c r="C128" s="34"/>
      <c r="D128" s="31">
        <v>12507.92</v>
      </c>
    </row>
    <row r="129" spans="1:4" ht="15" hidden="1">
      <c r="A129" s="48"/>
      <c r="B129" s="49" t="s">
        <v>210</v>
      </c>
      <c r="C129" s="34"/>
      <c r="D129" s="31">
        <v>1625.56</v>
      </c>
    </row>
    <row r="130" spans="1:4" ht="15" hidden="1">
      <c r="A130" s="48"/>
      <c r="B130" s="49" t="s">
        <v>209</v>
      </c>
      <c r="C130" s="34"/>
      <c r="D130" s="31">
        <v>116413.32</v>
      </c>
    </row>
    <row r="131" spans="1:4" ht="15" hidden="1">
      <c r="A131" s="48"/>
      <c r="B131" s="49" t="s">
        <v>208</v>
      </c>
      <c r="C131" s="34"/>
      <c r="D131" s="31">
        <v>8533.57</v>
      </c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35893</v>
      </c>
    </row>
    <row r="137" spans="1:4" ht="15" hidden="1">
      <c r="A137" s="48"/>
      <c r="B137" s="51" t="s">
        <v>172</v>
      </c>
      <c r="C137" s="34"/>
      <c r="D137" s="31">
        <v>3475</v>
      </c>
    </row>
    <row r="138" spans="1:4" ht="15" hidden="1">
      <c r="A138" s="48"/>
      <c r="B138" s="51" t="s">
        <v>173</v>
      </c>
      <c r="C138" s="34"/>
      <c r="D138" s="31">
        <v>10475</v>
      </c>
    </row>
    <row r="139" spans="1:4" ht="15" hidden="1">
      <c r="A139" s="48"/>
      <c r="B139" s="51" t="s">
        <v>174</v>
      </c>
      <c r="C139" s="34"/>
      <c r="D139" s="31">
        <v>9277</v>
      </c>
    </row>
    <row r="140" spans="1:4" ht="15" hidden="1">
      <c r="A140" s="48"/>
      <c r="B140" s="51" t="s">
        <v>175</v>
      </c>
      <c r="C140" s="34"/>
      <c r="D140" s="31">
        <v>3987</v>
      </c>
    </row>
    <row r="141" spans="1:4" ht="15" hidden="1">
      <c r="A141" s="48"/>
      <c r="B141" s="51" t="s">
        <v>176</v>
      </c>
      <c r="C141" s="34"/>
      <c r="D141" s="31">
        <v>8679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39456.82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304696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2568.09</v>
      </c>
    </row>
    <row r="146" spans="1:4" ht="15" hidden="1">
      <c r="A146" s="24">
        <v>11</v>
      </c>
      <c r="B146" s="29" t="s">
        <v>181</v>
      </c>
      <c r="C146" s="30"/>
      <c r="D146" s="31">
        <f>D147+23246+156570+403323</f>
        <v>704776.8452</v>
      </c>
    </row>
    <row r="147" spans="1:4" ht="30" hidden="1">
      <c r="A147" s="25" t="s">
        <v>182</v>
      </c>
      <c r="B147" s="54" t="s">
        <v>183</v>
      </c>
      <c r="C147" s="55"/>
      <c r="D147" s="75">
        <f>101*78.5*12+(1609565.75+1040018.77)*0.01</f>
        <v>121637.8452</v>
      </c>
    </row>
    <row r="148" spans="1:4" ht="30" hidden="1">
      <c r="A148" s="56">
        <v>12</v>
      </c>
      <c r="B148" s="57" t="s">
        <v>184</v>
      </c>
      <c r="C148" s="30"/>
      <c r="D148" s="31">
        <v>13557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40">
      <selection activeCell="B55" sqref="B5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8515625" style="1" customWidth="1"/>
    <col min="4" max="4" width="25.574218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255843.69+41025.21</f>
        <v>296868.9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296868.9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2010492.96+395107.09</f>
        <v>2405600.05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1942378.68+412982.86</f>
        <v>2355361.54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2355361.54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2355361.54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347107.4099999997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323957.97+23149.44</f>
        <v>347107.41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06.5" customHeight="1">
      <c r="A31" s="19" t="s">
        <v>59</v>
      </c>
      <c r="B31" s="16" t="s">
        <v>52</v>
      </c>
      <c r="C31" s="8" t="s">
        <v>7</v>
      </c>
      <c r="D31" s="71" t="s">
        <v>229</v>
      </c>
    </row>
    <row r="32" spans="1:4" s="9" customFormat="1" ht="65.25" customHeight="1">
      <c r="A32" s="19" t="s">
        <v>60</v>
      </c>
      <c r="B32" s="16" t="s">
        <v>55</v>
      </c>
      <c r="C32" s="8" t="s">
        <v>7</v>
      </c>
      <c r="D32" s="71" t="s">
        <v>230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137649.37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137649.37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8110.454934093338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227660.47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204990.04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22670.43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227660.47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276597.13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-12280.68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8110.454934093338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124902.6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112464.8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12437.8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124902.6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165881.59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-7365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593.8466444830192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1029736.02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927194.88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102541.14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1029736.02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1049578.61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48916.02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11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75232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2512843.474</v>
      </c>
    </row>
    <row r="103" spans="1:4" ht="15" hidden="1">
      <c r="A103" s="24">
        <v>1</v>
      </c>
      <c r="B103" s="29" t="s">
        <v>155</v>
      </c>
      <c r="C103" s="30"/>
      <c r="D103" s="31">
        <v>264212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140852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19070.87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782341</v>
      </c>
    </row>
    <row r="114" spans="1:4" ht="45" hidden="1">
      <c r="A114" s="44" t="s">
        <v>7</v>
      </c>
      <c r="B114" s="45" t="s">
        <v>165</v>
      </c>
      <c r="C114" s="46"/>
      <c r="D114" s="47">
        <v>372784</v>
      </c>
    </row>
    <row r="115" spans="1:4" ht="15" hidden="1">
      <c r="A115" s="48" t="s">
        <v>7</v>
      </c>
      <c r="B115" s="49" t="s">
        <v>166</v>
      </c>
      <c r="C115" s="34"/>
      <c r="D115" s="31">
        <v>115190</v>
      </c>
    </row>
    <row r="116" spans="1:4" ht="15" hidden="1">
      <c r="A116" s="48" t="s">
        <v>7</v>
      </c>
      <c r="B116" s="49" t="s">
        <v>167</v>
      </c>
      <c r="C116" s="34"/>
      <c r="D116" s="31">
        <v>27858.14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2907</v>
      </c>
    </row>
    <row r="118" spans="1:4" ht="15" hidden="1">
      <c r="A118" s="48"/>
      <c r="B118" s="49" t="s">
        <v>201</v>
      </c>
      <c r="C118" s="34"/>
      <c r="D118" s="31">
        <v>2907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55983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165925.86</v>
      </c>
    </row>
    <row r="126" spans="1:4" ht="15" hidden="1">
      <c r="A126" s="48"/>
      <c r="B126" s="49" t="s">
        <v>188</v>
      </c>
      <c r="C126" s="34"/>
      <c r="D126" s="31">
        <v>41523</v>
      </c>
    </row>
    <row r="127" spans="1:4" ht="15" hidden="1">
      <c r="A127" s="48"/>
      <c r="B127" s="49" t="s">
        <v>203</v>
      </c>
      <c r="C127" s="34"/>
      <c r="D127" s="31">
        <v>1009.95</v>
      </c>
    </row>
    <row r="128" spans="1:4" ht="15" hidden="1">
      <c r="A128" s="48"/>
      <c r="B128" s="49" t="s">
        <v>206</v>
      </c>
      <c r="C128" s="34"/>
      <c r="D128" s="31">
        <v>76026.43</v>
      </c>
    </row>
    <row r="129" spans="1:4" ht="15" hidden="1">
      <c r="A129" s="48"/>
      <c r="B129" s="49" t="s">
        <v>212</v>
      </c>
      <c r="C129" s="34"/>
      <c r="D129" s="31">
        <v>1976.34</v>
      </c>
    </row>
    <row r="130" spans="1:4" ht="15" hidden="1">
      <c r="A130" s="48"/>
      <c r="B130" s="49" t="s">
        <v>213</v>
      </c>
      <c r="C130" s="34"/>
      <c r="D130" s="31">
        <v>4826.5</v>
      </c>
    </row>
    <row r="131" spans="1:4" ht="15" hidden="1">
      <c r="A131" s="48"/>
      <c r="B131" s="49" t="s">
        <v>214</v>
      </c>
      <c r="C131" s="34"/>
      <c r="D131" s="31">
        <v>40563.64</v>
      </c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41693</v>
      </c>
    </row>
    <row r="137" spans="1:4" ht="15" hidden="1">
      <c r="A137" s="48"/>
      <c r="B137" s="51" t="s">
        <v>172</v>
      </c>
      <c r="C137" s="34"/>
      <c r="D137" s="31">
        <v>4036</v>
      </c>
    </row>
    <row r="138" spans="1:4" ht="15" hidden="1">
      <c r="A138" s="48"/>
      <c r="B138" s="51" t="s">
        <v>173</v>
      </c>
      <c r="C138" s="34"/>
      <c r="D138" s="31">
        <v>12168</v>
      </c>
    </row>
    <row r="139" spans="1:4" ht="15" hidden="1">
      <c r="A139" s="48"/>
      <c r="B139" s="51" t="s">
        <v>174</v>
      </c>
      <c r="C139" s="34"/>
      <c r="D139" s="31">
        <v>10777</v>
      </c>
    </row>
    <row r="140" spans="1:4" ht="15" hidden="1">
      <c r="A140" s="48"/>
      <c r="B140" s="51" t="s">
        <v>175</v>
      </c>
      <c r="C140" s="34"/>
      <c r="D140" s="31">
        <v>4631</v>
      </c>
    </row>
    <row r="141" spans="1:4" ht="15" hidden="1">
      <c r="A141" s="48"/>
      <c r="B141" s="51" t="s">
        <v>176</v>
      </c>
      <c r="C141" s="34"/>
      <c r="D141" s="31">
        <v>10081</v>
      </c>
    </row>
    <row r="142" spans="1:4" ht="15" hidden="1">
      <c r="A142" s="24">
        <v>7</v>
      </c>
      <c r="B142" s="29" t="s">
        <v>177</v>
      </c>
      <c r="C142" s="52"/>
      <c r="D142" s="31">
        <v>64649.23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47510.39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353950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6904.7</v>
      </c>
    </row>
    <row r="146" spans="1:4" ht="15" hidden="1">
      <c r="A146" s="24">
        <v>11</v>
      </c>
      <c r="B146" s="29" t="s">
        <v>181</v>
      </c>
      <c r="C146" s="30"/>
      <c r="D146" s="31">
        <f>D147+27004+181880+468520</f>
        <v>817604.284</v>
      </c>
    </row>
    <row r="147" spans="1:4" ht="30" hidden="1">
      <c r="A147" s="25" t="s">
        <v>182</v>
      </c>
      <c r="B147" s="54" t="s">
        <v>183</v>
      </c>
      <c r="C147" s="55"/>
      <c r="D147" s="75">
        <f>115*78.5*12+(1942378.68+1244649.72)*0.01</f>
        <v>140200.28399999999</v>
      </c>
    </row>
    <row r="148" spans="1:4" ht="30" hidden="1">
      <c r="A148" s="56">
        <v>12</v>
      </c>
      <c r="B148" s="57" t="s">
        <v>184</v>
      </c>
      <c r="C148" s="30"/>
      <c r="D148" s="31">
        <v>15749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31">
      <selection activeCell="B60" sqref="B6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28125" style="1" customWidth="1"/>
    <col min="4" max="4" width="25.71093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f>307138.78+19519.86</f>
        <v>326658.64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326658.64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1804730.73+233917.28</f>
        <v>2038648.01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239074.04+1709573.02</f>
        <v>1948647.06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1948647.06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1948647.06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416659.58999999985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402296.49+14363.1</f>
        <v>416659.58999999997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07.25" customHeight="1">
      <c r="A31" s="19" t="s">
        <v>59</v>
      </c>
      <c r="B31" s="16" t="s">
        <v>52</v>
      </c>
      <c r="C31" s="8" t="s">
        <v>7</v>
      </c>
      <c r="D31" s="71" t="s">
        <v>231</v>
      </c>
    </row>
    <row r="32" spans="1:4" s="9" customFormat="1" ht="38.25">
      <c r="A32" s="19" t="s">
        <v>60</v>
      </c>
      <c r="B32" s="16" t="s">
        <v>55</v>
      </c>
      <c r="C32" s="8" t="s">
        <v>7</v>
      </c>
      <c r="D32" s="71" t="s">
        <v>223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190240.93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190240.93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8436.32668329177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236807.69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202143.82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34663.87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236807.69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287710.59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-12774.11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8436.32668329177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129921.06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110903.25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19017.82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129921.06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172546.54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-7660.92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538.0074855392991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932910.36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796351.12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136559.24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932910.36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950887.16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44316.47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14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53513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2341096.302</v>
      </c>
    </row>
    <row r="103" spans="1:4" ht="15" hidden="1">
      <c r="A103" s="24">
        <v>1</v>
      </c>
      <c r="B103" s="29" t="s">
        <v>155</v>
      </c>
      <c r="C103" s="30"/>
      <c r="D103" s="31">
        <v>239580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127721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50847.46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791065.74</v>
      </c>
    </row>
    <row r="114" spans="1:4" ht="45" hidden="1">
      <c r="A114" s="44" t="s">
        <v>7</v>
      </c>
      <c r="B114" s="45" t="s">
        <v>165</v>
      </c>
      <c r="C114" s="46"/>
      <c r="D114" s="47">
        <v>341117</v>
      </c>
    </row>
    <row r="115" spans="1:4" ht="15" hidden="1">
      <c r="A115" s="48" t="s">
        <v>7</v>
      </c>
      <c r="B115" s="49" t="s">
        <v>166</v>
      </c>
      <c r="C115" s="34"/>
      <c r="D115" s="31">
        <v>105405</v>
      </c>
    </row>
    <row r="116" spans="1:4" ht="15" hidden="1">
      <c r="A116" s="48" t="s">
        <v>7</v>
      </c>
      <c r="B116" s="49" t="s">
        <v>167</v>
      </c>
      <c r="C116" s="34"/>
      <c r="D116" s="31">
        <v>65395.8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2657</v>
      </c>
    </row>
    <row r="118" spans="1:4" ht="15" hidden="1">
      <c r="A118" s="48"/>
      <c r="B118" s="49" t="s">
        <v>201</v>
      </c>
      <c r="C118" s="34"/>
      <c r="D118" s="31">
        <v>2657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51161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187227.93999999997</v>
      </c>
    </row>
    <row r="126" spans="1:4" ht="15" hidden="1">
      <c r="A126" s="48"/>
      <c r="B126" s="49" t="s">
        <v>203</v>
      </c>
      <c r="C126" s="34"/>
      <c r="D126" s="31">
        <v>123859.84</v>
      </c>
    </row>
    <row r="127" spans="1:4" ht="15" hidden="1">
      <c r="A127" s="48"/>
      <c r="B127" s="49" t="s">
        <v>206</v>
      </c>
      <c r="C127" s="34"/>
      <c r="D127" s="31">
        <v>2723.69</v>
      </c>
    </row>
    <row r="128" spans="1:4" ht="15" hidden="1">
      <c r="A128" s="48"/>
      <c r="B128" s="49" t="s">
        <v>215</v>
      </c>
      <c r="C128" s="34"/>
      <c r="D128" s="31">
        <v>17759.33</v>
      </c>
    </row>
    <row r="129" spans="1:4" ht="15" hidden="1">
      <c r="A129" s="48"/>
      <c r="B129" s="49" t="s">
        <v>216</v>
      </c>
      <c r="C129" s="34"/>
      <c r="D129" s="31">
        <v>8427.22</v>
      </c>
    </row>
    <row r="130" spans="1:4" ht="15" hidden="1">
      <c r="A130" s="48"/>
      <c r="B130" s="49" t="s">
        <v>217</v>
      </c>
      <c r="C130" s="34"/>
      <c r="D130" s="31">
        <v>9551.93</v>
      </c>
    </row>
    <row r="131" spans="1:4" ht="15" hidden="1">
      <c r="A131" s="48"/>
      <c r="B131" s="49" t="s">
        <v>218</v>
      </c>
      <c r="C131" s="34"/>
      <c r="D131" s="31">
        <v>24905.93</v>
      </c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38102</v>
      </c>
    </row>
    <row r="137" spans="1:4" ht="15" hidden="1">
      <c r="A137" s="48"/>
      <c r="B137" s="51" t="s">
        <v>172</v>
      </c>
      <c r="C137" s="34"/>
      <c r="D137" s="31">
        <v>3689</v>
      </c>
    </row>
    <row r="138" spans="1:4" ht="15" hidden="1">
      <c r="A138" s="48"/>
      <c r="B138" s="51" t="s">
        <v>173</v>
      </c>
      <c r="C138" s="34"/>
      <c r="D138" s="31">
        <v>11120</v>
      </c>
    </row>
    <row r="139" spans="1:4" ht="15" hidden="1">
      <c r="A139" s="48"/>
      <c r="B139" s="51" t="s">
        <v>174</v>
      </c>
      <c r="C139" s="34"/>
      <c r="D139" s="31">
        <v>9848</v>
      </c>
    </row>
    <row r="140" spans="1:4" ht="15" hidden="1">
      <c r="A140" s="48"/>
      <c r="B140" s="51" t="s">
        <v>175</v>
      </c>
      <c r="C140" s="34"/>
      <c r="D140" s="31">
        <v>4232</v>
      </c>
    </row>
    <row r="141" spans="1:4" ht="15" hidden="1">
      <c r="A141" s="48"/>
      <c r="B141" s="51" t="s">
        <v>176</v>
      </c>
      <c r="C141" s="34"/>
      <c r="D141" s="31">
        <v>9213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42832.45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323463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3153.94</v>
      </c>
    </row>
    <row r="146" spans="1:4" ht="15" hidden="1">
      <c r="A146" s="24">
        <v>11</v>
      </c>
      <c r="B146" s="29" t="s">
        <v>181</v>
      </c>
      <c r="C146" s="30"/>
      <c r="D146" s="31">
        <f>D147+24678+166214+428165</f>
        <v>748040.712</v>
      </c>
    </row>
    <row r="147" spans="1:4" ht="30" hidden="1">
      <c r="A147" s="25" t="s">
        <v>182</v>
      </c>
      <c r="B147" s="54" t="s">
        <v>183</v>
      </c>
      <c r="C147" s="55"/>
      <c r="D147" s="75">
        <f>107*78.5*12+(1709573.02+1109398.18)*0.01</f>
        <v>128983.712</v>
      </c>
    </row>
    <row r="148" spans="1:4" ht="30" hidden="1">
      <c r="A148" s="56">
        <v>12</v>
      </c>
      <c r="B148" s="57" t="s">
        <v>184</v>
      </c>
      <c r="C148" s="30"/>
      <c r="D148" s="31">
        <v>14392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40">
      <selection activeCell="B59" sqref="B5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v>990810.97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990810.97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851922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945682.86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945682.86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945682.86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897050.11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897050.11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5">
      <c r="A26" s="6"/>
      <c r="B26" s="7" t="s">
        <v>50</v>
      </c>
      <c r="C26" s="18"/>
      <c r="D26" s="70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71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71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71">
        <v>0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725228.72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725228.72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921416.61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921416.61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8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16323.43459759482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441140.82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384487.28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266079.18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441140.82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535966.06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-23796.45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16323.43459759482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239831.12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209030.79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144656.91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239831.12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318516.73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-14141.88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505.9717574221925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846672.9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737938.88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510680.52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846672.9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862987.94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40219.89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26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35232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954580.0281</v>
      </c>
    </row>
    <row r="103" spans="1:4" ht="15" hidden="1">
      <c r="A103" s="24">
        <v>1</v>
      </c>
      <c r="B103" s="29" t="s">
        <v>155</v>
      </c>
      <c r="C103" s="30"/>
      <c r="D103" s="31">
        <v>111608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59498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15955.79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232631.95</v>
      </c>
    </row>
    <row r="114" spans="1:4" ht="45" hidden="1">
      <c r="A114" s="44" t="s">
        <v>7</v>
      </c>
      <c r="B114" s="45" t="s">
        <v>165</v>
      </c>
      <c r="C114" s="46"/>
      <c r="D114" s="47">
        <v>136749</v>
      </c>
    </row>
    <row r="115" spans="1:4" ht="15" hidden="1">
      <c r="A115" s="48" t="s">
        <v>7</v>
      </c>
      <c r="B115" s="49" t="s">
        <v>166</v>
      </c>
      <c r="C115" s="34"/>
      <c r="D115" s="31">
        <v>42256</v>
      </c>
    </row>
    <row r="116" spans="1:4" ht="15" hidden="1">
      <c r="A116" s="48" t="s">
        <v>7</v>
      </c>
      <c r="B116" s="49" t="s">
        <v>167</v>
      </c>
      <c r="C116" s="34"/>
      <c r="D116" s="31">
        <v>18216.95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1023</v>
      </c>
    </row>
    <row r="118" spans="1:4" ht="15" hidden="1">
      <c r="A118" s="48"/>
      <c r="B118" s="49" t="s">
        <v>201</v>
      </c>
      <c r="C118" s="34"/>
      <c r="D118" s="31">
        <v>1023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19709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14678</v>
      </c>
    </row>
    <row r="137" spans="1:4" ht="15" hidden="1">
      <c r="A137" s="48"/>
      <c r="B137" s="51" t="s">
        <v>172</v>
      </c>
      <c r="C137" s="34"/>
      <c r="D137" s="31">
        <v>1421</v>
      </c>
    </row>
    <row r="138" spans="1:4" ht="15" hidden="1">
      <c r="A138" s="48"/>
      <c r="B138" s="51" t="s">
        <v>173</v>
      </c>
      <c r="C138" s="34"/>
      <c r="D138" s="31">
        <v>4284</v>
      </c>
    </row>
    <row r="139" spans="1:4" ht="15" hidden="1">
      <c r="A139" s="48"/>
      <c r="B139" s="51" t="s">
        <v>174</v>
      </c>
      <c r="C139" s="34"/>
      <c r="D139" s="31">
        <v>3794</v>
      </c>
    </row>
    <row r="140" spans="1:4" ht="15" hidden="1">
      <c r="A140" s="48"/>
      <c r="B140" s="51" t="s">
        <v>175</v>
      </c>
      <c r="C140" s="34"/>
      <c r="D140" s="31">
        <v>1630</v>
      </c>
    </row>
    <row r="141" spans="1:4" ht="15" hidden="1">
      <c r="A141" s="48"/>
      <c r="B141" s="51" t="s">
        <v>176</v>
      </c>
      <c r="C141" s="34"/>
      <c r="D141" s="31">
        <v>3549</v>
      </c>
    </row>
    <row r="142" spans="1:4" ht="15" hidden="1">
      <c r="A142" s="24">
        <v>7</v>
      </c>
      <c r="B142" s="29" t="s">
        <v>177</v>
      </c>
      <c r="C142" s="52"/>
      <c r="D142" s="31">
        <v>24223.18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17395.89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124611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119.82</v>
      </c>
    </row>
    <row r="146" spans="1:4" ht="15" hidden="1">
      <c r="A146" s="24">
        <v>11</v>
      </c>
      <c r="B146" s="29" t="s">
        <v>181</v>
      </c>
      <c r="C146" s="30"/>
      <c r="D146" s="31">
        <f>D147+9507+64032+164946</f>
        <v>362992.3981</v>
      </c>
    </row>
    <row r="147" spans="1:4" ht="30" hidden="1">
      <c r="A147" s="25" t="s">
        <v>182</v>
      </c>
      <c r="B147" s="54" t="s">
        <v>183</v>
      </c>
      <c r="C147" s="55"/>
      <c r="D147" s="75">
        <f>108*78.5*12+(945682.86+1331456.95)*0.01</f>
        <v>124507.3981</v>
      </c>
    </row>
    <row r="148" spans="1:4" ht="30" hidden="1">
      <c r="A148" s="56">
        <v>12</v>
      </c>
      <c r="B148" s="57" t="s">
        <v>184</v>
      </c>
      <c r="C148" s="30"/>
      <c r="D148" s="31">
        <v>5544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00" workbookViewId="0" topLeftCell="A16">
      <selection activeCell="A39" sqref="A39:D39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57421875" style="1" customWidth="1"/>
    <col min="4" max="4" width="24.5742187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v>1171518.72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1171518.72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835377.06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725412.32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725412.32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725412.32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1281483.46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1281483.46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5">
      <c r="A26" s="6"/>
      <c r="B26" s="7" t="s">
        <v>50</v>
      </c>
      <c r="C26" s="18"/>
      <c r="D26" s="70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76.5">
      <c r="A31" s="19" t="s">
        <v>59</v>
      </c>
      <c r="B31" s="16" t="s">
        <v>52</v>
      </c>
      <c r="C31" s="8" t="s">
        <v>7</v>
      </c>
      <c r="D31" s="71" t="s">
        <v>232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71" t="s">
        <v>223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5">
      <c r="A34" s="97" t="s">
        <v>62</v>
      </c>
      <c r="B34" s="97"/>
      <c r="C34" s="97"/>
      <c r="D34" s="97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5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690982.59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690982.59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1044185.31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1044185.31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15635.184828862166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422540.87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321866.21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297627.95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422540.87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513367.97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-22793.11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15635.184828862166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229653.69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174936.36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161762.71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229653.69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305000.21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-13541.76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496.1454558493092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830229.96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632419.23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584794.65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830229.96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846228.15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39438.79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32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6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42269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1069711.6912</v>
      </c>
    </row>
    <row r="103" spans="1:4" ht="15" hidden="1">
      <c r="A103" s="24">
        <v>1</v>
      </c>
      <c r="B103" s="29" t="s">
        <v>155</v>
      </c>
      <c r="C103" s="30"/>
      <c r="D103" s="31">
        <v>111547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59466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17560.02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351485.64</v>
      </c>
    </row>
    <row r="114" spans="1:4" ht="45" hidden="1">
      <c r="A114" s="44" t="s">
        <v>7</v>
      </c>
      <c r="B114" s="45" t="s">
        <v>165</v>
      </c>
      <c r="C114" s="46"/>
      <c r="D114" s="47">
        <v>131229</v>
      </c>
    </row>
    <row r="115" spans="1:4" ht="15" hidden="1">
      <c r="A115" s="48" t="s">
        <v>7</v>
      </c>
      <c r="B115" s="49" t="s">
        <v>166</v>
      </c>
      <c r="C115" s="34"/>
      <c r="D115" s="31">
        <v>40550</v>
      </c>
    </row>
    <row r="116" spans="1:4" ht="15" hidden="1">
      <c r="A116" s="48" t="s">
        <v>7</v>
      </c>
      <c r="B116" s="49" t="s">
        <v>167</v>
      </c>
      <c r="C116" s="34"/>
      <c r="D116" s="31">
        <v>15747.13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1023</v>
      </c>
    </row>
    <row r="118" spans="1:4" ht="15" hidden="1">
      <c r="A118" s="48"/>
      <c r="B118" s="49" t="s">
        <v>201</v>
      </c>
      <c r="C118" s="34"/>
      <c r="D118" s="31">
        <v>1023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19698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128568.51000000001</v>
      </c>
    </row>
    <row r="126" spans="1:4" ht="15" hidden="1">
      <c r="A126" s="48"/>
      <c r="B126" s="49" t="s">
        <v>203</v>
      </c>
      <c r="C126" s="34"/>
      <c r="D126" s="31">
        <v>674.98</v>
      </c>
    </row>
    <row r="127" spans="1:4" ht="15" hidden="1">
      <c r="A127" s="48"/>
      <c r="B127" s="49" t="s">
        <v>206</v>
      </c>
      <c r="C127" s="34"/>
      <c r="D127" s="31">
        <v>71451.2</v>
      </c>
    </row>
    <row r="128" spans="1:4" ht="15" hidden="1">
      <c r="A128" s="48"/>
      <c r="B128" s="49" t="s">
        <v>219</v>
      </c>
      <c r="C128" s="34"/>
      <c r="D128" s="31">
        <v>51343.76</v>
      </c>
    </row>
    <row r="129" spans="1:4" ht="15" hidden="1">
      <c r="A129" s="48"/>
      <c r="B129" s="49" t="s">
        <v>217</v>
      </c>
      <c r="C129" s="34"/>
      <c r="D129" s="31">
        <v>5098.57</v>
      </c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14670</v>
      </c>
    </row>
    <row r="137" spans="1:4" ht="15" hidden="1">
      <c r="A137" s="48"/>
      <c r="B137" s="51" t="s">
        <v>172</v>
      </c>
      <c r="C137" s="34"/>
      <c r="D137" s="31">
        <v>1420</v>
      </c>
    </row>
    <row r="138" spans="1:4" ht="15" hidden="1">
      <c r="A138" s="48"/>
      <c r="B138" s="51" t="s">
        <v>173</v>
      </c>
      <c r="C138" s="34"/>
      <c r="D138" s="31">
        <v>4281</v>
      </c>
    </row>
    <row r="139" spans="1:4" ht="15" hidden="1">
      <c r="A139" s="48"/>
      <c r="B139" s="51" t="s">
        <v>174</v>
      </c>
      <c r="C139" s="34"/>
      <c r="D139" s="31">
        <v>3792</v>
      </c>
    </row>
    <row r="140" spans="1:4" ht="15" hidden="1">
      <c r="A140" s="48"/>
      <c r="B140" s="51" t="s">
        <v>175</v>
      </c>
      <c r="C140" s="34"/>
      <c r="D140" s="31">
        <v>1630</v>
      </c>
    </row>
    <row r="141" spans="1:4" ht="15" hidden="1">
      <c r="A141" s="48"/>
      <c r="B141" s="51" t="s">
        <v>176</v>
      </c>
      <c r="C141" s="34"/>
      <c r="D141" s="31">
        <v>3547</v>
      </c>
    </row>
    <row r="142" spans="1:4" ht="15" hidden="1">
      <c r="A142" s="24">
        <v>7</v>
      </c>
      <c r="B142" s="29" t="s">
        <v>177</v>
      </c>
      <c r="C142" s="52"/>
      <c r="D142" s="31">
        <v>24223.18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17530.69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124543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119.82</v>
      </c>
    </row>
    <row r="146" spans="1:4" ht="15" hidden="1">
      <c r="A146" s="24">
        <v>11</v>
      </c>
      <c r="B146" s="29" t="s">
        <v>181</v>
      </c>
      <c r="C146" s="30"/>
      <c r="D146" s="31">
        <f>D147+9502+63997+164856</f>
        <v>357695.3412</v>
      </c>
    </row>
    <row r="147" spans="1:4" ht="30" hidden="1">
      <c r="A147" s="25" t="s">
        <v>182</v>
      </c>
      <c r="B147" s="54" t="s">
        <v>183</v>
      </c>
      <c r="C147" s="55"/>
      <c r="D147" s="75">
        <f>107*78.5*12+(725412.32+1129221.8)*0.01</f>
        <v>119340.3412</v>
      </c>
    </row>
    <row r="148" spans="1:4" ht="30" hidden="1">
      <c r="A148" s="56">
        <v>12</v>
      </c>
      <c r="B148" s="57" t="s">
        <v>184</v>
      </c>
      <c r="C148" s="30"/>
      <c r="D148" s="31">
        <v>5541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6">
      <selection activeCell="B88" sqref="B88"/>
    </sheetView>
  </sheetViews>
  <sheetFormatPr defaultColWidth="9.140625" defaultRowHeight="15"/>
  <cols>
    <col min="1" max="1" width="5.8515625" style="2" customWidth="1"/>
    <col min="2" max="2" width="60.421875" style="3" customWidth="1"/>
    <col min="3" max="3" width="7.57421875" style="1" customWidth="1"/>
    <col min="4" max="4" width="24.8515625" style="67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8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9">
        <v>179396.02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9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9">
        <f>D8</f>
        <v>179396.02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781016.46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716660.7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716660.7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716660.7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243751.78000000003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243751.78000000003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70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3.75">
      <c r="A31" s="19" t="s">
        <v>59</v>
      </c>
      <c r="B31" s="16" t="s">
        <v>52</v>
      </c>
      <c r="C31" s="8" t="s">
        <v>7</v>
      </c>
      <c r="D31" s="71" t="s">
        <v>233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71" t="s">
        <v>223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1" t="s">
        <v>222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96833.39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96833.39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7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3571.9757748485927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100265.36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82843.94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17421.42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100265.36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121817.86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-5408.61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7.25" customHeight="1">
      <c r="A57" s="6" t="s">
        <v>82</v>
      </c>
      <c r="B57" s="16" t="s">
        <v>83</v>
      </c>
      <c r="C57" s="8" t="s">
        <v>7</v>
      </c>
      <c r="D57" s="7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3571.9757748485927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55013.84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45455.01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9558.83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55013.84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73063.2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-3243.95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231.84703663762033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402025.08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332171.94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69853.14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402025.08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409771.94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19097.58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2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2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58561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3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886606.7759</v>
      </c>
    </row>
    <row r="103" spans="1:4" ht="15" hidden="1">
      <c r="A103" s="24">
        <v>1</v>
      </c>
      <c r="B103" s="29" t="s">
        <v>155</v>
      </c>
      <c r="C103" s="30"/>
      <c r="D103" s="31">
        <v>102638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54717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22599.09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185</v>
      </c>
      <c r="C112" s="41"/>
      <c r="D112" s="74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289043.42000000004</v>
      </c>
    </row>
    <row r="114" spans="1:4" ht="45" hidden="1">
      <c r="A114" s="44" t="s">
        <v>7</v>
      </c>
      <c r="B114" s="45" t="s">
        <v>165</v>
      </c>
      <c r="C114" s="46"/>
      <c r="D114" s="47">
        <v>115889</v>
      </c>
    </row>
    <row r="115" spans="1:4" ht="15" hidden="1">
      <c r="A115" s="48" t="s">
        <v>7</v>
      </c>
      <c r="B115" s="49" t="s">
        <v>166</v>
      </c>
      <c r="C115" s="34"/>
      <c r="D115" s="31">
        <v>35810</v>
      </c>
    </row>
    <row r="116" spans="1:4" ht="15" hidden="1">
      <c r="A116" s="48" t="s">
        <v>7</v>
      </c>
      <c r="B116" s="49" t="s">
        <v>167</v>
      </c>
      <c r="C116" s="34"/>
      <c r="D116" s="31">
        <v>9143.85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941</v>
      </c>
    </row>
    <row r="118" spans="1:4" ht="15" hidden="1">
      <c r="A118" s="48"/>
      <c r="B118" s="49" t="s">
        <v>201</v>
      </c>
      <c r="C118" s="34"/>
      <c r="D118" s="31">
        <v>941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18125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95635.57</v>
      </c>
    </row>
    <row r="126" spans="1:4" ht="15" hidden="1">
      <c r="A126" s="48"/>
      <c r="B126" s="49" t="s">
        <v>203</v>
      </c>
      <c r="C126" s="34"/>
      <c r="D126" s="31">
        <v>1013.49</v>
      </c>
    </row>
    <row r="127" spans="1:4" ht="15" hidden="1">
      <c r="A127" s="48"/>
      <c r="B127" s="49" t="s">
        <v>206</v>
      </c>
      <c r="C127" s="34"/>
      <c r="D127" s="31">
        <v>91621.14</v>
      </c>
    </row>
    <row r="128" spans="1:4" ht="15" hidden="1">
      <c r="A128" s="48"/>
      <c r="B128" s="49" t="s">
        <v>220</v>
      </c>
      <c r="C128" s="34"/>
      <c r="D128" s="31">
        <v>3000.94</v>
      </c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13499</v>
      </c>
    </row>
    <row r="137" spans="1:4" ht="15" hidden="1">
      <c r="A137" s="48"/>
      <c r="B137" s="51" t="s">
        <v>172</v>
      </c>
      <c r="C137" s="34"/>
      <c r="D137" s="31">
        <v>1307</v>
      </c>
    </row>
    <row r="138" spans="1:4" ht="15" hidden="1">
      <c r="A138" s="48"/>
      <c r="B138" s="51" t="s">
        <v>173</v>
      </c>
      <c r="C138" s="34"/>
      <c r="D138" s="31">
        <v>3940</v>
      </c>
    </row>
    <row r="139" spans="1:4" ht="15" hidden="1">
      <c r="A139" s="48"/>
      <c r="B139" s="51" t="s">
        <v>174</v>
      </c>
      <c r="C139" s="34"/>
      <c r="D139" s="31">
        <v>3489</v>
      </c>
    </row>
    <row r="140" spans="1:4" ht="15" hidden="1">
      <c r="A140" s="48"/>
      <c r="B140" s="51" t="s">
        <v>175</v>
      </c>
      <c r="C140" s="34"/>
      <c r="D140" s="31">
        <v>1499</v>
      </c>
    </row>
    <row r="141" spans="1:4" ht="15" hidden="1">
      <c r="A141" s="48"/>
      <c r="B141" s="51" t="s">
        <v>176</v>
      </c>
      <c r="C141" s="34"/>
      <c r="D141" s="31">
        <v>3264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9167.84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114597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1134.11</v>
      </c>
    </row>
    <row r="146" spans="1:4" ht="15" hidden="1">
      <c r="A146" s="24">
        <v>11</v>
      </c>
      <c r="B146" s="29" t="s">
        <v>181</v>
      </c>
      <c r="C146" s="30"/>
      <c r="D146" s="31">
        <f>D147+8743+58886+151691</f>
        <v>287611.3159</v>
      </c>
    </row>
    <row r="147" spans="1:4" ht="30" hidden="1">
      <c r="A147" s="25" t="s">
        <v>182</v>
      </c>
      <c r="B147" s="54" t="s">
        <v>183</v>
      </c>
      <c r="C147" s="55"/>
      <c r="D147" s="75">
        <f>60*78.5*12+(716660.7+460470.89)*0.01</f>
        <v>68291.3159</v>
      </c>
    </row>
    <row r="148" spans="1:4" ht="30" hidden="1">
      <c r="A148" s="56">
        <v>12</v>
      </c>
      <c r="B148" s="57" t="s">
        <v>184</v>
      </c>
      <c r="C148" s="30"/>
      <c r="D148" s="31">
        <v>5099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2016-03-28T13:19:07Z</dcterms:modified>
  <cp:category/>
  <cp:version/>
  <cp:contentType/>
  <cp:contentStatus/>
</cp:coreProperties>
</file>