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2" firstSheet="20" activeTab="27"/>
  </bookViews>
  <sheets>
    <sheet name="Ленина 01" sheetId="1" r:id="rId1"/>
    <sheet name="Ленина 02" sheetId="2" r:id="rId2"/>
    <sheet name="Ленина 02 корп.2" sheetId="3" r:id="rId3"/>
    <sheet name="Ленина 02 корп.3" sheetId="4" r:id="rId4"/>
    <sheet name="Ленина 03" sheetId="5" r:id="rId5"/>
    <sheet name="Ленина 07" sheetId="6" r:id="rId6"/>
    <sheet name="Ленина 3 корп.2" sheetId="7" r:id="rId7"/>
    <sheet name="Ленина 5" sheetId="8" r:id="rId8"/>
    <sheet name="Ленина 9" sheetId="9" r:id="rId9"/>
    <sheet name="Ленина 9а" sheetId="10" r:id="rId10"/>
    <sheet name="Ленина 15" sheetId="11" r:id="rId11"/>
    <sheet name="Ленина 19" sheetId="12" r:id="rId12"/>
    <sheet name="Ленина 19а" sheetId="13" r:id="rId13"/>
    <sheet name="Первомайская 2" sheetId="14" r:id="rId14"/>
    <sheet name="Первомайская 2а" sheetId="15" r:id="rId15"/>
    <sheet name="Первомайская 04" sheetId="16" r:id="rId16"/>
    <sheet name="Первомайская 04а" sheetId="17" r:id="rId17"/>
    <sheet name="Первомайская 04б" sheetId="18" r:id="rId18"/>
    <sheet name="Первомайская 06в" sheetId="19" r:id="rId19"/>
    <sheet name="Первомайская 08б" sheetId="20" r:id="rId20"/>
    <sheet name="Первомайская 14" sheetId="21" r:id="rId21"/>
    <sheet name="Первомайская 20" sheetId="22" r:id="rId22"/>
    <sheet name="Второва 2" sheetId="23" r:id="rId23"/>
    <sheet name="Второва 4" sheetId="24" r:id="rId24"/>
    <sheet name="Второва 6" sheetId="25" r:id="rId25"/>
    <sheet name="Второва 8" sheetId="26" r:id="rId26"/>
    <sheet name="Второва 8 корп.1" sheetId="27" r:id="rId27"/>
    <sheet name="Жулябина 8" sheetId="28" r:id="rId28"/>
    <sheet name="Свод." sheetId="29" state="hidden" r:id="rId29"/>
  </sheets>
  <definedNames/>
  <calcPr fullCalcOnLoad="1"/>
</workbook>
</file>

<file path=xl/sharedStrings.xml><?xml version="1.0" encoding="utf-8"?>
<sst xmlns="http://schemas.openxmlformats.org/spreadsheetml/2006/main" count="9853" uniqueCount="291">
  <si>
    <t>Форма 2.8. Отчет об исполнении управляющей организацией договора управления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</si>
  <si>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</si>
  <si>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</si>
  <si>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</si>
  <si>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</si>
  <si>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</si>
  <si>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</si>
  <si>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</si>
  <si>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04.03.2016г.</t>
  </si>
  <si>
    <t>2.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</si>
  <si>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</si>
  <si>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</si>
  <si>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</si>
  <si>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</si>
  <si>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</si>
  <si>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</si>
  <si>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</si>
  <si>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</si>
  <si>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 xml:space="preserve">     - переплата потребителями</t>
  </si>
  <si>
    <t>6.</t>
  </si>
  <si>
    <t xml:space="preserve">     - задолженность потребителей</t>
  </si>
  <si>
    <t>7.</t>
  </si>
  <si>
    <t>Начислено  за работы (услуги) по содержанию и текущему ремонту, в том числе:</t>
  </si>
  <si>
    <t>8.</t>
  </si>
  <si>
    <t xml:space="preserve">     -  за содержание дома</t>
  </si>
  <si>
    <t>9.</t>
  </si>
  <si>
    <t xml:space="preserve">     -   за текущий  ремонт</t>
  </si>
  <si>
    <t>10.</t>
  </si>
  <si>
    <t xml:space="preserve">     -   за услуги управления </t>
  </si>
  <si>
    <t>11.</t>
  </si>
  <si>
    <t xml:space="preserve">Получено денежных средств, в т. ч: </t>
  </si>
  <si>
    <t>12.</t>
  </si>
  <si>
    <t xml:space="preserve">     - денежных средств от потребителей</t>
  </si>
  <si>
    <t>13.</t>
  </si>
  <si>
    <t xml:space="preserve">     - целевых взносов от потребителей</t>
  </si>
  <si>
    <t>14.</t>
  </si>
  <si>
    <t xml:space="preserve">     -  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</si>
  <si>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</si>
  <si>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</si>
  <si>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</si>
  <si>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 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</si>
  <si>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</si>
  <si>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</si>
  <si>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</si>
  <si>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</si>
  <si>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</si>
  <si>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</si>
  <si>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</si>
  <si>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</si>
  <si>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</si>
  <si>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</si>
  <si>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21.</t>
  </si>
  <si>
    <t>Наименование работы</t>
  </si>
  <si>
    <t>см.форму 2.3.</t>
  </si>
  <si>
    <t>22.</t>
  </si>
  <si>
    <t>Исполнитель работ</t>
  </si>
  <si>
    <t>23.</t>
  </si>
  <si>
    <t>Периодичность выполнения работы (услуги)</t>
  </si>
  <si>
    <t>- по текущему ремонту:</t>
  </si>
  <si>
    <t>21.1</t>
  </si>
  <si>
    <t>22.1</t>
  </si>
  <si>
    <t>23.1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</si>
  <si>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</si>
  <si>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</si>
  <si>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</si>
  <si>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</si>
  <si>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</si>
  <si>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</si>
  <si>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</si>
  <si>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</si>
  <si>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</si>
  <si>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</si>
  <si>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</si>
  <si>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</si>
  <si>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</si>
  <si>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</si>
  <si>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</si>
  <si>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</si>
  <si>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</si>
  <si>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</si>
  <si>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</si>
  <si>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</si>
  <si>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</si>
  <si>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Вид коммунальной услуги</t>
  </si>
  <si>
    <t>Холодное водоснабжение</t>
  </si>
  <si>
    <t>35.</t>
  </si>
  <si>
    <t>Единица измерения</t>
  </si>
  <si>
    <t>куб.м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</si>
  <si>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</si>
  <si>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</si>
  <si>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</si>
  <si>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</si>
  <si>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</si>
  <si>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</si>
  <si>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</si>
  <si>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</si>
  <si>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</si>
  <si>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</si>
  <si>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</si>
  <si>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</si>
  <si>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</si>
  <si>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</si>
  <si>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</si>
  <si>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</si>
  <si>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</si>
  <si>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Горячее водоснабжение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</si>
  <si>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</si>
  <si>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</si>
  <si>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</si>
  <si>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</si>
  <si>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</si>
  <si>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</si>
  <si>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</si>
  <si>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</si>
  <si>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</si>
  <si>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</si>
  <si>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Водоотведение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</si>
  <si>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</si>
  <si>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</si>
  <si>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</si>
  <si>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</si>
  <si>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</si>
  <si>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</si>
  <si>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</si>
  <si>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</si>
  <si>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</si>
  <si>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</si>
  <si>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Отопление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</si>
  <si>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</si>
  <si>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</si>
  <si>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</si>
  <si>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</si>
  <si>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</si>
  <si>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</si>
  <si>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</si>
  <si>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</si>
  <si>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</si>
  <si>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</si>
  <si>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</si>
  <si>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</si>
  <si>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</si>
  <si>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</si>
  <si>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</si>
  <si>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</si>
  <si>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</si>
  <si>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</si>
  <si>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</si>
  <si>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</si>
  <si>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</si>
  <si>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</si>
  <si>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таб. 2</t>
  </si>
  <si>
    <t>Для домов в управлении</t>
  </si>
  <si>
    <t xml:space="preserve">Виды услуг (работ) </t>
  </si>
  <si>
    <t>Затраты за отчётный период, руб. (с уч. НДС)</t>
  </si>
  <si>
    <t>Содержание и ремонт общего имущества МКД</t>
  </si>
  <si>
    <t xml:space="preserve">Содержание придомовой территории </t>
  </si>
  <si>
    <t xml:space="preserve">Санитарное содержание мест общего пользования </t>
  </si>
  <si>
    <t>Освещение мест общего пользования</t>
  </si>
  <si>
    <t>Содержание мусоропроводов</t>
  </si>
  <si>
    <t>Содержание лифтов</t>
  </si>
  <si>
    <t xml:space="preserve">          услуги сторонних организаций :</t>
  </si>
  <si>
    <t xml:space="preserve">                                                              Подъём-1</t>
  </si>
  <si>
    <t xml:space="preserve">                                                              Колис</t>
  </si>
  <si>
    <t xml:space="preserve">          электроснабжение</t>
  </si>
  <si>
    <t>Работы, выполняемые для надлежащего содержания несущих конструкций, оборудования и систем инженерно-технического обеспечения, входящих в состав общего имущества МКД. Аварийно-диспетчерское обслуживание МКД.</t>
  </si>
  <si>
    <t xml:space="preserve">         оплата труда (сл.сантехн, эл.монтёр, эл.газосварщ, плотник, маляр(штукатур),кровельщик, деж.слесаря, деж.эл.монтёры, работники трансп.участка)</t>
  </si>
  <si>
    <t xml:space="preserve">                  страховые взносы</t>
  </si>
  <si>
    <t xml:space="preserve">                  материалы </t>
  </si>
  <si>
    <t xml:space="preserve">                  прочие (подрядчики)</t>
  </si>
  <si>
    <t xml:space="preserve">                  прочие (содержание транспорта)</t>
  </si>
  <si>
    <t xml:space="preserve">                  текущий ремонт</t>
  </si>
  <si>
    <t xml:space="preserve">                  прочие прасходы, в т.ч.</t>
  </si>
  <si>
    <t xml:space="preserve">                                              налоги</t>
  </si>
  <si>
    <t xml:space="preserve">                                              охрана труда</t>
  </si>
  <si>
    <t xml:space="preserve">                                              прочие</t>
  </si>
  <si>
    <t xml:space="preserve">                                              амортизация</t>
  </si>
  <si>
    <t xml:space="preserve">                                              кап.ремонт служебн. помещений</t>
  </si>
  <si>
    <t>Техническое обслуживание ВДГО</t>
  </si>
  <si>
    <t>Очистка вентканалов и дымоходов</t>
  </si>
  <si>
    <t>Сбор, вывоз и захоронение ТБО</t>
  </si>
  <si>
    <t>Дератизация , дезинсекция помещения входящ. в сост. общ. имущ.</t>
  </si>
  <si>
    <t>Расходы на управление, в т.ч.</t>
  </si>
  <si>
    <t>11.1</t>
  </si>
  <si>
    <t>ведение расчётов за ЖКУ, доставка платёжн. докум. и приём платежей</t>
  </si>
  <si>
    <t>Работы по содержанию зон отдыха, зеленых насаждений на земельном участке, на котором расположен МКД.</t>
  </si>
  <si>
    <t xml:space="preserve">          прочие (страховка)</t>
  </si>
  <si>
    <t>П Ремонт балкона</t>
  </si>
  <si>
    <t>П  ремонт м/кровли кв 180,14,177-179</t>
  </si>
  <si>
    <t>П  Герметизация швов</t>
  </si>
  <si>
    <t>П Ремонт балконов</t>
  </si>
  <si>
    <t>П  Ремонт кровли</t>
  </si>
  <si>
    <t>П Ремонт кровли</t>
  </si>
  <si>
    <t xml:space="preserve"> П Герметизация швов</t>
  </si>
  <si>
    <t>П Ремонт межэтажных перекрытий и кровли</t>
  </si>
  <si>
    <t>П герметизация швов</t>
  </si>
  <si>
    <t>П Ремонт л/клеток</t>
  </si>
  <si>
    <t>П Ремонт предлифтовых холлов</t>
  </si>
  <si>
    <t>П ремонт л/клеток и тамбуров</t>
  </si>
  <si>
    <t>П Ремонт козырька над подъездами</t>
  </si>
  <si>
    <t>П Ремонт мягкой кровли</t>
  </si>
  <si>
    <t>Сводная</t>
  </si>
  <si>
    <t>Ленина 01</t>
  </si>
  <si>
    <t>Ленина 02</t>
  </si>
  <si>
    <t>Ленина 02 кор.2</t>
  </si>
  <si>
    <t>Ленина 02 кор.3</t>
  </si>
  <si>
    <t>Ленина 03</t>
  </si>
  <si>
    <t>Ленина 07</t>
  </si>
  <si>
    <t>Ленина 3 кор.2</t>
  </si>
  <si>
    <t>Ленина 5</t>
  </si>
  <si>
    <t>Ленина 9</t>
  </si>
  <si>
    <t>Ленина 9а</t>
  </si>
  <si>
    <t>Ленина 15</t>
  </si>
  <si>
    <t>Ленина 19</t>
  </si>
  <si>
    <t>Ленина 19а</t>
  </si>
  <si>
    <t>Первомайская 2</t>
  </si>
  <si>
    <t>Первомайская 2а</t>
  </si>
  <si>
    <t>Первомайская 04</t>
  </si>
  <si>
    <t>Первомайская 04а</t>
  </si>
  <si>
    <t>Первомайская 04б</t>
  </si>
  <si>
    <t>Первомайская 06в</t>
  </si>
  <si>
    <t>Первомайская 08б</t>
  </si>
  <si>
    <t>Первомайская 14</t>
  </si>
  <si>
    <t>Первомайская 20</t>
  </si>
  <si>
    <t>Второва 2</t>
  </si>
  <si>
    <t>Второва 4</t>
  </si>
  <si>
    <t>Второва 6</t>
  </si>
  <si>
    <t>Второва 8</t>
  </si>
  <si>
    <t>Второва 8 кор.1</t>
  </si>
  <si>
    <t>Жулябина 8</t>
  </si>
  <si>
    <t>Итого по ЖЭУ №2</t>
  </si>
  <si>
    <t>МУП "ПТП ГХ" промывка системы отопления</t>
  </si>
  <si>
    <t>ФлексУстановка и обсл.приб-в учета для передачи данных по ком/усл</t>
  </si>
  <si>
    <t>Тепловизор Диагностика теплосчетчика</t>
  </si>
  <si>
    <t>ООО"Подъем-1" Ремонт лифтов</t>
  </si>
  <si>
    <t>Ремонт элекрт.освещения</t>
  </si>
  <si>
    <t>Ремонт лест.клеток и тамбуров,замена почт.ящиков</t>
  </si>
  <si>
    <t>замена труб и запорной арматуры</t>
  </si>
  <si>
    <t>Заделка дверного проема</t>
  </si>
  <si>
    <t>Замена труб и запорной арматуры</t>
  </si>
  <si>
    <t>Ремонт щитовой и этажных щитков</t>
  </si>
  <si>
    <t>Остекленение в подъездах</t>
  </si>
  <si>
    <t>Ремонт электр.освещения</t>
  </si>
  <si>
    <t>Замена труб, водопроводного стояка и запорной арматуры</t>
  </si>
  <si>
    <t>Замена канализац.труб и стояка</t>
  </si>
  <si>
    <t>Ремонт лестн.клеток, тамбуров и замена почт.ящиков</t>
  </si>
  <si>
    <t>замена водопроводного стояка</t>
  </si>
  <si>
    <t>ремонт щитовой и этажных щитков</t>
  </si>
  <si>
    <t>Замена труб и задвижек на шар.краны</t>
  </si>
  <si>
    <t>Ремонт ВРУ и освещение лестн.клеток</t>
  </si>
  <si>
    <t>Ремонт водопроводного стояка</t>
  </si>
  <si>
    <t>Ремонт кровли</t>
  </si>
  <si>
    <t>Замена водопроводного стояка</t>
  </si>
  <si>
    <t>Заделка отверстий после сан.работ</t>
  </si>
  <si>
    <t>Ремонт лестн.клеток итамбуров,замена почт.ящиков</t>
  </si>
  <si>
    <t>Ремонт цоколя и фасада</t>
  </si>
  <si>
    <t>Замена канализац.труб и стояков</t>
  </si>
  <si>
    <t>Замена и подключения ввода</t>
  </si>
  <si>
    <t>Замена задвижек на шар.краны</t>
  </si>
  <si>
    <t>Заделка отверсий после сан.работ</t>
  </si>
  <si>
    <t>Ремонт лестн.клеток и тамбуров, замена почт.ящиков</t>
  </si>
  <si>
    <t>Замена задвижек, замена задвижек на шар.краны</t>
  </si>
  <si>
    <t>П Ремонт балкона кв27 и козырька</t>
  </si>
  <si>
    <t xml:space="preserve">Ремонт балкона кв.27 и козырька, Замена водопроводного стояка, Замена канализац.труб и стояка, Заделка отверстий после сан.работ   </t>
  </si>
  <si>
    <t>И.П.Концедалова ИНН505303848201,    Публичное акционерное общество "Северное" (ПАО "Северное") ИНН5053040768</t>
  </si>
  <si>
    <t>при проведении текущего ремонта</t>
  </si>
  <si>
    <t>Замена задвижек на шар.краны, Ремонт цоколя и фасада, Заделка отверсий после сан.работ</t>
  </si>
  <si>
    <t>Публичное акционерное общество "Северное" (ПАО "Северное") ИНН5053040768</t>
  </si>
  <si>
    <t xml:space="preserve"> Ремонт козырька над подъездами, Остекленение в подъездах, Ремонт электр.освещения, Ремонт водопроводного стояка, Ремонт кровли</t>
  </si>
  <si>
    <t>И.П.Концедалова ИНН505303848201,  Публичное акционерное общество "Северное" (ПАО "Северное") ИНН5053040768</t>
  </si>
  <si>
    <t xml:space="preserve"> Ремонт кровли, Ремонт лест.клеток и тамбуров,замена почт.ящиков, Замена труб и запорной арматуры</t>
  </si>
  <si>
    <t>ООО"Каскад-Строй плюс"  ИНН5053035493,  Публичное акционерное общество "Северное" (ПАО "Северное") ИНН5053040768</t>
  </si>
  <si>
    <t>Ремонт л/клеток</t>
  </si>
  <si>
    <t>И.П.Концедалова ИНН505303848201</t>
  </si>
  <si>
    <t>Ремонт л/клеток, Ремонт предлифтовых холловремонт л/клеток и тамбуров, Ремонт лест.клеток и тамбуров,замена почт.ящиков, Заделка дверного проема</t>
  </si>
  <si>
    <t>Ремонт кровли, Герметизация швов, Ремонт межэтажных перекрытий и кровли, Замена труб и запорной арматуры, Ремонт щитовой и этажных щитков</t>
  </si>
  <si>
    <t>И.П.Концедалова ИНН505303848201, ООО"Каскад-Строй плюс"  ИНН5053035493,     Публичное акционерное общество "Северное" (ПАО "Северное") ИНН5053040768</t>
  </si>
  <si>
    <t>Остекленение в подъездах, Замена труб и запорной арматуры</t>
  </si>
  <si>
    <t>Ремонт мягкой кровли, Ремонт электр.освещения, Замена труб, водопроводного стояка и запорной арматуры, Замена канализац.труб и стояка</t>
  </si>
  <si>
    <t xml:space="preserve"> Ремонт кровли герметизация швовРемонт лест.клеток и тамбуров,замена почт.ящиков</t>
  </si>
  <si>
    <t xml:space="preserve"> Ремонт кровли,  Герметизация швов, Ремонт лест.клеток и тамбуров,замена почт.ящиков</t>
  </si>
  <si>
    <t>Ремонт м/кровли кв 180,14,177-179,  Герметизация швов, Ремонт лестн.клеток, тамбуров и замена почт.ящиков, Замена водопроводного стояка, Ремонт щитовой и этажных щитков</t>
  </si>
  <si>
    <t>И.П.Концедалова ИНН505303848201, ООО"Каскад-Строй плюс"  ИНН5053035493,  Публичное акционерное общество "Северное" (ПАО "Северное") ИНН5053040768</t>
  </si>
  <si>
    <t>Ремонт электр.освещения, Замена водопроводного стояка</t>
  </si>
  <si>
    <t>И.П.Концедалова ИНН505303848201, Публичное акционерное общество "Северное" (ПАО "Северное") ИНН5053040768</t>
  </si>
  <si>
    <t>Ремонт балкона,   Ремонт электр.освещения, Замена водопроводного стояка, Заделка отверстий после сан.работ</t>
  </si>
  <si>
    <t>Ремонт лестн.клеток и тамбуров,замена почт.ящиков</t>
  </si>
  <si>
    <t>Ремонт лестн.клеток и тамбуров,замена почт.ящиков, Замена водопроводного стояка, Заделка отверстий после сан.работ</t>
  </si>
  <si>
    <t xml:space="preserve"> Ремонт козырька над подъездами, Ремонт лестн.клеток итамбуров,замена почт.ящиков, Ремонт цоколя и фасада </t>
  </si>
  <si>
    <t>Ремонт балкона, Замена канализац.труб и стояков</t>
  </si>
  <si>
    <t xml:space="preserve"> Ремонт балконов, Замена задвижек, замена задвижек на шар.краны</t>
  </si>
  <si>
    <t>Ремонт балкона, Замена и подключения ввода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</si>
</sst>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wrapText="1"/>
    </xf>
    <xf numFmtId="0" fontId="3" fillId="32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right" wrapText="1"/>
    </xf>
    <xf numFmtId="0" fontId="1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7" fillId="32" borderId="0" xfId="0" applyFont="1" applyFill="1" applyAlignment="1">
      <alignment horizontal="center" vertical="center" wrapText="1"/>
    </xf>
    <xf numFmtId="4" fontId="14" fillId="0" borderId="13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3" fillId="0" borderId="13" xfId="0" applyNumberFormat="1" applyFont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5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59.28125" style="3" customWidth="1"/>
    <col min="3" max="3" width="7.57421875" style="1" customWidth="1"/>
    <col min="4" max="4" width="26.003906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187512.64+4579.24</f>
        <v>192091.88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192091.88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2135606.82+57761.58</f>
        <v>2193368.4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2164788.52+62340.82</f>
        <v>2227129.34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2227129.34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2227129.34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158330.93999999994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158330.93999999994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7" customHeight="1">
      <c r="A31" s="19" t="s">
        <v>59</v>
      </c>
      <c r="B31" s="16" t="s">
        <v>52</v>
      </c>
      <c r="C31" s="8" t="s">
        <v>7</v>
      </c>
      <c r="D31" s="83" t="s">
        <v>269</v>
      </c>
    </row>
    <row r="32" spans="1:4" s="9" customFormat="1" ht="66" customHeight="1">
      <c r="A32" s="19" t="s">
        <v>60</v>
      </c>
      <c r="B32" s="16" t="s">
        <v>55</v>
      </c>
      <c r="C32" s="8" t="s">
        <v>7</v>
      </c>
      <c r="D32" s="83" t="s">
        <v>270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f>271235.45</f>
        <v>271235.45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271235.45</v>
      </c>
    </row>
    <row r="43" spans="1:4" s="9" customFormat="1" ht="27.75" customHeight="1">
      <c r="A43" s="6" t="s">
        <v>77</v>
      </c>
      <c r="B43" s="16" t="s">
        <v>78</v>
      </c>
      <c r="C43" s="8" t="s">
        <v>16</v>
      </c>
      <c r="D43" s="17">
        <f>D52+D62+D72+D82</f>
        <v>268346.98</v>
      </c>
    </row>
    <row r="44" spans="1:4" s="9" customFormat="1" ht="15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>
      <c r="A45" s="6" t="s">
        <v>80</v>
      </c>
      <c r="B45" s="15" t="s">
        <v>20</v>
      </c>
      <c r="C45" s="8" t="s">
        <v>16</v>
      </c>
      <c r="D45" s="17">
        <f>251890.04+16456.94</f>
        <v>268346.98</v>
      </c>
    </row>
    <row r="46" spans="1:4" s="9" customFormat="1" ht="15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9356.395189639223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252856.58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f>254694.37</f>
        <v>254694.37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23929.29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252856.58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307209.26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-13639.84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D60/132.62</f>
        <v>5701.096290152314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f>748357.92+7721.47</f>
        <v>756079.39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f>753797.08+4731.4</f>
        <v>758528.48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70821.46+2990.04</f>
        <v>73811.5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f>275921.02+342874.02</f>
        <v>618795.04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f>521041.88+198629.24</f>
        <v>719671.12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f>24283.35+100431.19</f>
        <v>124714.54000000001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15057.491479791537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f>225927.29+864.62</f>
        <v>226791.91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f>227569.36+430.31</f>
        <v>227999.66999999998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21380.81+434.31</f>
        <v>21815.120000000003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225927.29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300051.22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-13322.02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877.3819441124446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f>1434536.04+33639.81</f>
        <v>1468175.85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f>1444962.43+20607.22</f>
        <v>1465569.65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135758.48+13032.59</f>
        <v>148791.07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576070.9+751246.6</f>
        <v>1327317.5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f>587171.55+568143.35</f>
        <v>1155314.9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f>27365.36+287265.42</f>
        <v>314630.77999999997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3.5" customHeight="1">
      <c r="A87" s="97" t="s">
        <v>138</v>
      </c>
      <c r="B87" s="97"/>
      <c r="C87" s="97"/>
      <c r="D87" s="97"/>
    </row>
    <row r="88" spans="1:4" s="9" customFormat="1" ht="15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2.75" customHeight="1">
      <c r="A92" s="97" t="s">
        <v>143</v>
      </c>
      <c r="B92" s="97"/>
      <c r="C92" s="97"/>
      <c r="D92" s="97"/>
    </row>
    <row r="93" spans="1:4" s="9" customFormat="1" ht="15">
      <c r="A93" s="6" t="s">
        <v>144</v>
      </c>
      <c r="B93" s="16" t="s">
        <v>145</v>
      </c>
      <c r="C93" s="8" t="s">
        <v>65</v>
      </c>
      <c r="D93" s="92">
        <v>0</v>
      </c>
    </row>
    <row r="94" spans="1:4" s="9" customFormat="1" ht="15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2277862.6676</v>
      </c>
    </row>
    <row r="103" spans="1:4" ht="15" hidden="1">
      <c r="A103" s="27">
        <v>1</v>
      </c>
      <c r="B103" s="32" t="s">
        <v>155</v>
      </c>
      <c r="C103" s="33"/>
      <c r="D103" s="34">
        <v>95659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145753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60524.56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94482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318275.81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244355.3</v>
      </c>
    </row>
    <row r="110" spans="1:4" ht="15" hidden="1">
      <c r="A110" s="27"/>
      <c r="B110" s="40" t="s">
        <v>162</v>
      </c>
      <c r="C110" s="37"/>
      <c r="D110" s="34">
        <v>13989.89</v>
      </c>
    </row>
    <row r="111" spans="1:4" ht="15" hidden="1">
      <c r="A111" s="27" t="s">
        <v>7</v>
      </c>
      <c r="B111" s="41" t="s">
        <v>163</v>
      </c>
      <c r="C111" s="37"/>
      <c r="D111" s="34">
        <v>58462.62</v>
      </c>
    </row>
    <row r="112" spans="1:4" ht="15" hidden="1">
      <c r="A112" s="42" t="s">
        <v>7</v>
      </c>
      <c r="B112" s="43" t="s">
        <v>185</v>
      </c>
      <c r="C112" s="44"/>
      <c r="D112" s="86">
        <v>1468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900448.97</v>
      </c>
    </row>
    <row r="114" spans="1:4" ht="45" hidden="1">
      <c r="A114" s="47" t="s">
        <v>7</v>
      </c>
      <c r="B114" s="48" t="s">
        <v>165</v>
      </c>
      <c r="C114" s="49"/>
      <c r="D114" s="50">
        <v>200399</v>
      </c>
    </row>
    <row r="115" spans="1:4" ht="15" hidden="1">
      <c r="A115" s="51" t="s">
        <v>7</v>
      </c>
      <c r="B115" s="52" t="s">
        <v>166</v>
      </c>
      <c r="C115" s="37"/>
      <c r="D115" s="34">
        <v>61923</v>
      </c>
    </row>
    <row r="116" spans="1:4" ht="15" hidden="1">
      <c r="A116" s="51" t="s">
        <v>7</v>
      </c>
      <c r="B116" s="52" t="s">
        <v>167</v>
      </c>
      <c r="C116" s="37"/>
      <c r="D116" s="34">
        <v>16095.69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6630</v>
      </c>
    </row>
    <row r="118" spans="1:4" ht="15" hidden="1">
      <c r="A118" s="51"/>
      <c r="B118" s="52" t="s">
        <v>230</v>
      </c>
      <c r="C118" s="37"/>
      <c r="D118" s="34">
        <v>1800</v>
      </c>
    </row>
    <row r="119" spans="1:4" ht="15" hidden="1">
      <c r="A119" s="51"/>
      <c r="B119" s="52" t="s">
        <v>231</v>
      </c>
      <c r="C119" s="37"/>
      <c r="D119" s="34">
        <v>4830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39015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538337.28</v>
      </c>
    </row>
    <row r="126" spans="1:4" ht="15" hidden="1">
      <c r="A126" s="51"/>
      <c r="B126" s="52" t="s">
        <v>190</v>
      </c>
      <c r="C126" s="37"/>
      <c r="D126" s="34">
        <v>440692</v>
      </c>
    </row>
    <row r="127" spans="1:4" ht="15" hidden="1">
      <c r="A127" s="51"/>
      <c r="B127" s="52" t="s">
        <v>235</v>
      </c>
      <c r="C127" s="37"/>
      <c r="D127" s="34">
        <v>35142.38</v>
      </c>
    </row>
    <row r="128" spans="1:4" ht="15" hidden="1">
      <c r="A128" s="51"/>
      <c r="B128" s="52" t="s">
        <v>236</v>
      </c>
      <c r="C128" s="37"/>
      <c r="D128" s="34">
        <v>62502.9</v>
      </c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38049</v>
      </c>
    </row>
    <row r="137" spans="1:4" ht="15" hidden="1">
      <c r="A137" s="51"/>
      <c r="B137" s="54" t="s">
        <v>172</v>
      </c>
      <c r="C137" s="37"/>
      <c r="D137" s="34">
        <v>2813</v>
      </c>
    </row>
    <row r="138" spans="1:4" ht="15" hidden="1">
      <c r="A138" s="51"/>
      <c r="B138" s="54" t="s">
        <v>173</v>
      </c>
      <c r="C138" s="37"/>
      <c r="D138" s="34">
        <v>8480</v>
      </c>
    </row>
    <row r="139" spans="1:4" ht="15" hidden="1">
      <c r="A139" s="51"/>
      <c r="B139" s="54" t="s">
        <v>174</v>
      </c>
      <c r="C139" s="37"/>
      <c r="D139" s="34">
        <v>4863</v>
      </c>
    </row>
    <row r="140" spans="1:4" ht="15" hidden="1">
      <c r="A140" s="51"/>
      <c r="B140" s="54" t="s">
        <v>175</v>
      </c>
      <c r="C140" s="37"/>
      <c r="D140" s="34">
        <v>1508</v>
      </c>
    </row>
    <row r="141" spans="1:4" ht="15" hidden="1">
      <c r="A141" s="51"/>
      <c r="B141" s="54" t="s">
        <v>176</v>
      </c>
      <c r="C141" s="37"/>
      <c r="D141" s="34">
        <v>20385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9014.47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246674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898.74</v>
      </c>
    </row>
    <row r="146" spans="1:4" ht="15" hidden="1">
      <c r="A146" s="27">
        <v>11</v>
      </c>
      <c r="B146" s="32" t="s">
        <v>181</v>
      </c>
      <c r="C146" s="33"/>
      <c r="D146" s="34">
        <f>D147+13068+126755+119269</f>
        <v>395156.1176</v>
      </c>
    </row>
    <row r="147" spans="1:4" ht="30" hidden="1">
      <c r="A147" s="28" t="s">
        <v>182</v>
      </c>
      <c r="B147" s="57" t="s">
        <v>183</v>
      </c>
      <c r="C147" s="58"/>
      <c r="D147" s="87">
        <f>93*78.5*12+(2164788.52+2681023.24)*0.01</f>
        <v>136064.1176</v>
      </c>
    </row>
    <row r="148" spans="1:4" ht="30" hidden="1">
      <c r="A148" s="59">
        <v>12</v>
      </c>
      <c r="B148" s="60" t="s">
        <v>184</v>
      </c>
      <c r="C148" s="33"/>
      <c r="D148" s="34">
        <v>10976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60.140625" style="3" customWidth="1"/>
    <col min="3" max="3" width="8.00390625" style="1" customWidth="1"/>
    <col min="4" max="4" width="24.1406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81933.06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81933.06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998628.72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984255.51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984255.51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984255.51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96306.27000000002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v>96306.27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3.75">
      <c r="A31" s="19" t="s">
        <v>59</v>
      </c>
      <c r="B31" s="16" t="s">
        <v>52</v>
      </c>
      <c r="C31" s="8" t="s">
        <v>7</v>
      </c>
      <c r="D31" s="83" t="s">
        <v>284</v>
      </c>
    </row>
    <row r="32" spans="1:4" s="9" customFormat="1" ht="63.75">
      <c r="A32" s="19" t="s">
        <v>60</v>
      </c>
      <c r="B32" s="16" t="s">
        <v>55</v>
      </c>
      <c r="C32" s="8" t="s">
        <v>7</v>
      </c>
      <c r="D32" s="83" t="s">
        <v>283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95983.69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95983.69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1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5247.016387602423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147283.75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128189.85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19093.9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147283.75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178943.07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-7944.92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5247.016387602423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80804.98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70329.4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10475.58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80804.98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107316.09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-4764.75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295.44013010305594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512296.14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445881.93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66414.21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512296.14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522167.87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24335.84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16731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1050449.9668999999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56071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28812.73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/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348969.18</v>
      </c>
    </row>
    <row r="114" spans="1:4" ht="45" hidden="1">
      <c r="A114" s="47" t="s">
        <v>7</v>
      </c>
      <c r="B114" s="48" t="s">
        <v>165</v>
      </c>
      <c r="C114" s="49"/>
      <c r="D114" s="50">
        <v>137036</v>
      </c>
    </row>
    <row r="115" spans="1:4" ht="15" hidden="1">
      <c r="A115" s="51" t="s">
        <v>7</v>
      </c>
      <c r="B115" s="52" t="s">
        <v>166</v>
      </c>
      <c r="C115" s="37"/>
      <c r="D115" s="34">
        <v>42344</v>
      </c>
    </row>
    <row r="116" spans="1:4" ht="15" hidden="1">
      <c r="A116" s="51" t="s">
        <v>7</v>
      </c>
      <c r="B116" s="52" t="s">
        <v>167</v>
      </c>
      <c r="C116" s="37"/>
      <c r="D116" s="34">
        <v>9837.58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1201</v>
      </c>
    </row>
    <row r="118" spans="1:4" ht="15" hidden="1">
      <c r="A118" s="51"/>
      <c r="B118" s="52" t="s">
        <v>230</v>
      </c>
      <c r="C118" s="37"/>
      <c r="D118" s="34">
        <v>1201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26038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107119.6</v>
      </c>
    </row>
    <row r="126" spans="1:4" ht="15" hidden="1">
      <c r="A126" s="51"/>
      <c r="B126" s="52" t="s">
        <v>186</v>
      </c>
      <c r="C126" s="37"/>
      <c r="D126" s="34">
        <v>26880</v>
      </c>
    </row>
    <row r="127" spans="1:4" ht="15" hidden="1">
      <c r="A127" s="51"/>
      <c r="B127" s="52" t="s">
        <v>241</v>
      </c>
      <c r="C127" s="37"/>
      <c r="D127" s="34">
        <v>18049.46</v>
      </c>
    </row>
    <row r="128" spans="1:4" ht="15" hidden="1">
      <c r="A128" s="51"/>
      <c r="B128" s="52" t="s">
        <v>251</v>
      </c>
      <c r="C128" s="37"/>
      <c r="D128" s="34">
        <v>47536.83</v>
      </c>
    </row>
    <row r="129" spans="1:4" ht="15" hidden="1">
      <c r="A129" s="51"/>
      <c r="B129" s="52" t="s">
        <v>252</v>
      </c>
      <c r="C129" s="37"/>
      <c r="D129" s="34">
        <v>14653.31</v>
      </c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25393</v>
      </c>
    </row>
    <row r="137" spans="1:4" ht="15" hidden="1">
      <c r="A137" s="51"/>
      <c r="B137" s="54" t="s">
        <v>172</v>
      </c>
      <c r="C137" s="37"/>
      <c r="D137" s="34">
        <v>1877</v>
      </c>
    </row>
    <row r="138" spans="1:4" ht="15" hidden="1">
      <c r="A138" s="51"/>
      <c r="B138" s="54" t="s">
        <v>173</v>
      </c>
      <c r="C138" s="37"/>
      <c r="D138" s="34">
        <v>5659</v>
      </c>
    </row>
    <row r="139" spans="1:4" ht="15" hidden="1">
      <c r="A139" s="51"/>
      <c r="B139" s="54" t="s">
        <v>174</v>
      </c>
      <c r="C139" s="37"/>
      <c r="D139" s="34">
        <v>3246</v>
      </c>
    </row>
    <row r="140" spans="1:4" ht="15" hidden="1">
      <c r="A140" s="51"/>
      <c r="B140" s="54" t="s">
        <v>175</v>
      </c>
      <c r="C140" s="37"/>
      <c r="D140" s="34">
        <v>1006</v>
      </c>
    </row>
    <row r="141" spans="1:4" ht="15" hidden="1">
      <c r="A141" s="51"/>
      <c r="B141" s="54" t="s">
        <v>176</v>
      </c>
      <c r="C141" s="37"/>
      <c r="D141" s="34">
        <v>13605</v>
      </c>
    </row>
    <row r="142" spans="1:4" ht="15" hidden="1">
      <c r="A142" s="27">
        <v>7</v>
      </c>
      <c r="B142" s="32" t="s">
        <v>177</v>
      </c>
      <c r="C142" s="55"/>
      <c r="D142" s="34">
        <v>46943.94</v>
      </c>
    </row>
    <row r="143" spans="1:4" ht="15" hidden="1">
      <c r="A143" s="27">
        <f>SUM(A142)+1</f>
        <v>8</v>
      </c>
      <c r="B143" s="32" t="s">
        <v>178</v>
      </c>
      <c r="C143" s="55"/>
      <c r="D143" s="34">
        <v>37626.6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164624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102.95</v>
      </c>
    </row>
    <row r="146" spans="1:4" ht="15" hidden="1">
      <c r="A146" s="27">
        <v>11</v>
      </c>
      <c r="B146" s="32" t="s">
        <v>181</v>
      </c>
      <c r="C146" s="33"/>
      <c r="D146" s="34">
        <f>D147+8722+84593+79597</f>
        <v>264558.5669</v>
      </c>
    </row>
    <row r="147" spans="1:4" ht="30" hidden="1">
      <c r="A147" s="28" t="s">
        <v>182</v>
      </c>
      <c r="B147" s="57" t="s">
        <v>183</v>
      </c>
      <c r="C147" s="58"/>
      <c r="D147" s="87">
        <f>80*78.5*12+(984255.51+644401.18)*0.01</f>
        <v>91646.5669</v>
      </c>
    </row>
    <row r="148" spans="1:4" ht="30" hidden="1">
      <c r="A148" s="59">
        <v>12</v>
      </c>
      <c r="B148" s="60" t="s">
        <v>184</v>
      </c>
      <c r="C148" s="33"/>
      <c r="D148" s="34">
        <v>7325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4">
      <selection activeCell="B14" sqref="B14"/>
    </sheetView>
  </sheetViews>
  <sheetFormatPr defaultColWidth="9.140625" defaultRowHeight="15"/>
  <cols>
    <col min="1" max="1" width="5.8515625" style="2" customWidth="1"/>
    <col min="2" max="2" width="59.7109375" style="3" customWidth="1"/>
    <col min="3" max="3" width="7.57421875" style="1" customWidth="1"/>
    <col min="4" max="4" width="25.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5">
      <c r="A8" s="10" t="s">
        <v>14</v>
      </c>
      <c r="B8" s="11" t="s">
        <v>15</v>
      </c>
      <c r="C8" s="12" t="s">
        <v>16</v>
      </c>
      <c r="D8" s="81">
        <f>103641.97+0</f>
        <v>103641.97</v>
      </c>
    </row>
    <row r="9" spans="1:4" s="9" customFormat="1" ht="15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">
      <c r="A10" s="10" t="s">
        <v>19</v>
      </c>
      <c r="B10" s="13" t="s">
        <v>20</v>
      </c>
      <c r="C10" s="12" t="s">
        <v>16</v>
      </c>
      <c r="D10" s="81">
        <f>D8</f>
        <v>103641.97</v>
      </c>
    </row>
    <row r="11" spans="1:4" s="9" customFormat="1" ht="30">
      <c r="A11" s="10" t="s">
        <v>21</v>
      </c>
      <c r="B11" s="11" t="s">
        <v>22</v>
      </c>
      <c r="C11" s="12" t="s">
        <v>16</v>
      </c>
      <c r="D11" s="14">
        <f>820239.04+18196.26</f>
        <v>838435.3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f>808047.42+18196.26</f>
        <v>826243.68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826243.68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826243.68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115833.58999999997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f>D22</f>
        <v>115833.58999999997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6" customHeight="1">
      <c r="A31" s="19" t="s">
        <v>59</v>
      </c>
      <c r="B31" s="16" t="s">
        <v>52</v>
      </c>
      <c r="C31" s="8" t="s">
        <v>7</v>
      </c>
      <c r="D31" s="83" t="s">
        <v>286</v>
      </c>
    </row>
    <row r="32" spans="1:4" s="9" customFormat="1" ht="38.25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99821.55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99821.55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128566.18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128566.18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7034.7800185013875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190114.93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185143.78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22234.46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190114.93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230981.01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-10255.36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7034.7800185013875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103161.93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100464.44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12065.07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103161.93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137008.08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-6083.04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481.67957881149306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806023.34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784947.35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94266.65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806023.34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821555.08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38288.89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35767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997946.7268999999</v>
      </c>
    </row>
    <row r="103" spans="1:4" ht="15" hidden="1">
      <c r="A103" s="27">
        <v>1</v>
      </c>
      <c r="B103" s="32" t="s">
        <v>155</v>
      </c>
      <c r="C103" s="33"/>
      <c r="D103" s="34">
        <v>190831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56071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14304.24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340700.69999999995</v>
      </c>
    </row>
    <row r="114" spans="1:4" ht="45" hidden="1">
      <c r="A114" s="47" t="s">
        <v>7</v>
      </c>
      <c r="B114" s="48" t="s">
        <v>165</v>
      </c>
      <c r="C114" s="49"/>
      <c r="D114" s="50">
        <v>115401</v>
      </c>
    </row>
    <row r="115" spans="1:4" ht="15" hidden="1">
      <c r="A115" s="51" t="s">
        <v>7</v>
      </c>
      <c r="B115" s="52" t="s">
        <v>166</v>
      </c>
      <c r="C115" s="37"/>
      <c r="D115" s="34">
        <v>35659</v>
      </c>
    </row>
    <row r="116" spans="1:4" ht="15" hidden="1">
      <c r="A116" s="51" t="s">
        <v>7</v>
      </c>
      <c r="B116" s="52" t="s">
        <v>167</v>
      </c>
      <c r="C116" s="37"/>
      <c r="D116" s="34">
        <v>10511.8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1001</v>
      </c>
    </row>
    <row r="118" spans="1:4" ht="15" hidden="1">
      <c r="A118" s="51"/>
      <c r="B118" s="52" t="s">
        <v>230</v>
      </c>
      <c r="C118" s="37"/>
      <c r="D118" s="34">
        <v>1001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21698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135269.9</v>
      </c>
    </row>
    <row r="126" spans="1:4" ht="15" hidden="1">
      <c r="A126" s="51"/>
      <c r="B126" s="52" t="s">
        <v>285</v>
      </c>
      <c r="C126" s="37"/>
      <c r="D126" s="34">
        <v>90344.64</v>
      </c>
    </row>
    <row r="127" spans="1:4" ht="15" hidden="1">
      <c r="A127" s="51"/>
      <c r="B127" s="52" t="s">
        <v>251</v>
      </c>
      <c r="C127" s="37"/>
      <c r="D127" s="34">
        <v>38428.51</v>
      </c>
    </row>
    <row r="128" spans="1:4" ht="15" hidden="1">
      <c r="A128" s="51"/>
      <c r="B128" s="52" t="s">
        <v>252</v>
      </c>
      <c r="C128" s="37"/>
      <c r="D128" s="34">
        <v>6496.75</v>
      </c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21160</v>
      </c>
    </row>
    <row r="137" spans="1:4" ht="15" hidden="1">
      <c r="A137" s="51"/>
      <c r="B137" s="54" t="s">
        <v>172</v>
      </c>
      <c r="C137" s="37"/>
      <c r="D137" s="34">
        <v>1564</v>
      </c>
    </row>
    <row r="138" spans="1:4" ht="15" hidden="1">
      <c r="A138" s="51"/>
      <c r="B138" s="54" t="s">
        <v>173</v>
      </c>
      <c r="C138" s="37"/>
      <c r="D138" s="34">
        <v>4716</v>
      </c>
    </row>
    <row r="139" spans="1:4" ht="15" hidden="1">
      <c r="A139" s="51"/>
      <c r="B139" s="54" t="s">
        <v>174</v>
      </c>
      <c r="C139" s="37"/>
      <c r="D139" s="34">
        <v>2705</v>
      </c>
    </row>
    <row r="140" spans="1:4" ht="15" hidden="1">
      <c r="A140" s="51"/>
      <c r="B140" s="54" t="s">
        <v>175</v>
      </c>
      <c r="C140" s="37"/>
      <c r="D140" s="34">
        <v>838</v>
      </c>
    </row>
    <row r="141" spans="1:4" ht="15" hidden="1">
      <c r="A141" s="51"/>
      <c r="B141" s="54" t="s">
        <v>176</v>
      </c>
      <c r="C141" s="37"/>
      <c r="D141" s="34">
        <v>11337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29530.6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137183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59.16</v>
      </c>
    </row>
    <row r="146" spans="1:4" ht="15" hidden="1">
      <c r="A146" s="27">
        <v>11</v>
      </c>
      <c r="B146" s="32" t="s">
        <v>181</v>
      </c>
      <c r="C146" s="33"/>
      <c r="D146" s="34">
        <f>D147+7268+70492+66329</f>
        <v>223163.0269</v>
      </c>
    </row>
    <row r="147" spans="1:4" ht="30" hidden="1">
      <c r="A147" s="28" t="s">
        <v>182</v>
      </c>
      <c r="B147" s="57" t="s">
        <v>183</v>
      </c>
      <c r="C147" s="58"/>
      <c r="D147" s="87">
        <f>64*78.5*12+(808047.12+1070555.57)*0.01</f>
        <v>79074.0269</v>
      </c>
    </row>
    <row r="148" spans="1:4" ht="30" hidden="1">
      <c r="A148" s="59">
        <v>12</v>
      </c>
      <c r="B148" s="60" t="s">
        <v>184</v>
      </c>
      <c r="C148" s="33"/>
      <c r="D148" s="34">
        <v>6104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9.8515625" style="3" customWidth="1"/>
    <col min="3" max="3" width="7.28125" style="1" customWidth="1"/>
    <col min="4" max="4" width="25.71093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5">
      <c r="A8" s="10" t="s">
        <v>14</v>
      </c>
      <c r="B8" s="11" t="s">
        <v>15</v>
      </c>
      <c r="C8" s="12" t="s">
        <v>16</v>
      </c>
      <c r="D8" s="81">
        <v>113756.03</v>
      </c>
    </row>
    <row r="9" spans="1:4" s="9" customFormat="1" ht="15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">
      <c r="A10" s="10" t="s">
        <v>19</v>
      </c>
      <c r="B10" s="13" t="s">
        <v>20</v>
      </c>
      <c r="C10" s="12" t="s">
        <v>16</v>
      </c>
      <c r="D10" s="81">
        <f>D8</f>
        <v>113756.03</v>
      </c>
    </row>
    <row r="11" spans="1:4" s="9" customFormat="1" ht="30">
      <c r="A11" s="10" t="s">
        <v>21</v>
      </c>
      <c r="B11" s="11" t="s">
        <v>22</v>
      </c>
      <c r="C11" s="12" t="s">
        <v>16</v>
      </c>
      <c r="D11" s="14">
        <v>773695.28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v>753476.1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753476.1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753476.1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133975.21000000008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v>133975.21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5.25" customHeight="1">
      <c r="A31" s="19" t="s">
        <v>59</v>
      </c>
      <c r="B31" s="16" t="s">
        <v>52</v>
      </c>
      <c r="C31" s="8" t="s">
        <v>7</v>
      </c>
      <c r="D31" s="83" t="s">
        <v>287</v>
      </c>
    </row>
    <row r="32" spans="1:4" s="9" customFormat="1" ht="40.5" customHeight="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57872.6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57872.59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3908.4563591022443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109710.37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98507.82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11202.55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109710.37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133293.12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-5918.1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3908.4563591022443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60191.07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54044.95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6146.12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60191.07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79939.01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-3549.23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228.87090616547772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396864.44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356340.52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40523.92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396864.44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404511.85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18852.43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25197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1023438.1538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56071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12924.98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483011.3</v>
      </c>
    </row>
    <row r="114" spans="1:4" ht="45" hidden="1">
      <c r="A114" s="47" t="s">
        <v>7</v>
      </c>
      <c r="B114" s="48" t="s">
        <v>165</v>
      </c>
      <c r="C114" s="49"/>
      <c r="D114" s="50">
        <v>105713</v>
      </c>
    </row>
    <row r="115" spans="1:4" ht="15" hidden="1">
      <c r="A115" s="51" t="s">
        <v>7</v>
      </c>
      <c r="B115" s="52" t="s">
        <v>166</v>
      </c>
      <c r="C115" s="37"/>
      <c r="D115" s="34">
        <v>32665</v>
      </c>
    </row>
    <row r="116" spans="1:4" ht="15" hidden="1">
      <c r="A116" s="51" t="s">
        <v>7</v>
      </c>
      <c r="B116" s="52" t="s">
        <v>167</v>
      </c>
      <c r="C116" s="37"/>
      <c r="D116" s="34">
        <v>20013.58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946</v>
      </c>
    </row>
    <row r="118" spans="1:4" ht="15" hidden="1">
      <c r="A118" s="51"/>
      <c r="B118" s="52" t="s">
        <v>230</v>
      </c>
      <c r="C118" s="37"/>
      <c r="D118" s="34">
        <v>946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20506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283170.72</v>
      </c>
    </row>
    <row r="126" spans="1:4" ht="15" hidden="1">
      <c r="A126" s="51"/>
      <c r="B126" s="52" t="s">
        <v>198</v>
      </c>
      <c r="C126" s="37"/>
      <c r="D126" s="34">
        <v>131255</v>
      </c>
    </row>
    <row r="127" spans="1:4" ht="15" hidden="1">
      <c r="A127" s="51"/>
      <c r="B127" s="52" t="s">
        <v>253</v>
      </c>
      <c r="C127" s="37"/>
      <c r="D127" s="34">
        <v>81887.93</v>
      </c>
    </row>
    <row r="128" spans="1:4" ht="15" hidden="1">
      <c r="A128" s="51"/>
      <c r="B128" s="52" t="s">
        <v>254</v>
      </c>
      <c r="C128" s="37"/>
      <c r="D128" s="34">
        <v>70027.79</v>
      </c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19997</v>
      </c>
    </row>
    <row r="137" spans="1:4" ht="15" hidden="1">
      <c r="A137" s="51"/>
      <c r="B137" s="54" t="s">
        <v>172</v>
      </c>
      <c r="C137" s="37"/>
      <c r="D137" s="34">
        <v>1478</v>
      </c>
    </row>
    <row r="138" spans="1:4" ht="15" hidden="1">
      <c r="A138" s="51"/>
      <c r="B138" s="54" t="s">
        <v>173</v>
      </c>
      <c r="C138" s="37"/>
      <c r="D138" s="34">
        <v>4457</v>
      </c>
    </row>
    <row r="139" spans="1:4" ht="15" hidden="1">
      <c r="A139" s="51"/>
      <c r="B139" s="54" t="s">
        <v>174</v>
      </c>
      <c r="C139" s="37"/>
      <c r="D139" s="34">
        <v>2556</v>
      </c>
    </row>
    <row r="140" spans="1:4" ht="15" hidden="1">
      <c r="A140" s="51"/>
      <c r="B140" s="54" t="s">
        <v>175</v>
      </c>
      <c r="C140" s="37"/>
      <c r="D140" s="34">
        <v>792</v>
      </c>
    </row>
    <row r="141" spans="1:4" ht="15" hidden="1">
      <c r="A141" s="51"/>
      <c r="B141" s="54" t="s">
        <v>176</v>
      </c>
      <c r="C141" s="37"/>
      <c r="D141" s="34">
        <v>10714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30096.49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129648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1413.69</v>
      </c>
    </row>
    <row r="146" spans="1:4" ht="15" hidden="1">
      <c r="A146" s="27">
        <v>11</v>
      </c>
      <c r="B146" s="32" t="s">
        <v>181</v>
      </c>
      <c r="C146" s="33"/>
      <c r="D146" s="34">
        <f>D147+6869+66621+62686</f>
        <v>209087.6938</v>
      </c>
    </row>
    <row r="147" spans="1:4" ht="30" hidden="1">
      <c r="A147" s="28" t="s">
        <v>182</v>
      </c>
      <c r="B147" s="57" t="s">
        <v>183</v>
      </c>
      <c r="C147" s="58"/>
      <c r="D147" s="87">
        <f>64*78.5*12+(753476.1+508893.28)*0.01</f>
        <v>72911.6938</v>
      </c>
    </row>
    <row r="148" spans="1:4" ht="30" hidden="1">
      <c r="A148" s="59">
        <v>12</v>
      </c>
      <c r="B148" s="60" t="s">
        <v>184</v>
      </c>
      <c r="C148" s="33"/>
      <c r="D148" s="34">
        <v>5769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57">
      <selection activeCell="B80" sqref="B80"/>
    </sheetView>
  </sheetViews>
  <sheetFormatPr defaultColWidth="9.140625" defaultRowHeight="15"/>
  <cols>
    <col min="1" max="1" width="5.8515625" style="2" customWidth="1"/>
    <col min="2" max="2" width="59.421875" style="3" customWidth="1"/>
    <col min="3" max="3" width="8.57421875" style="1" customWidth="1"/>
    <col min="4" max="4" width="23.71093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5">
      <c r="A8" s="10" t="s">
        <v>14</v>
      </c>
      <c r="B8" s="11" t="s">
        <v>15</v>
      </c>
      <c r="C8" s="12" t="s">
        <v>16</v>
      </c>
      <c r="D8" s="81">
        <v>64915.82</v>
      </c>
    </row>
    <row r="9" spans="1:4" s="9" customFormat="1" ht="15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">
      <c r="A10" s="10" t="s">
        <v>19</v>
      </c>
      <c r="B10" s="13" t="s">
        <v>20</v>
      </c>
      <c r="C10" s="12" t="s">
        <v>16</v>
      </c>
      <c r="D10" s="81">
        <f>D8</f>
        <v>64915.82</v>
      </c>
    </row>
    <row r="11" spans="1:4" s="9" customFormat="1" ht="30">
      <c r="A11" s="10" t="s">
        <v>21</v>
      </c>
      <c r="B11" s="11" t="s">
        <v>22</v>
      </c>
      <c r="C11" s="12" t="s">
        <v>16</v>
      </c>
      <c r="D11" s="14">
        <v>461895.3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v>437400.79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437400.79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437400.79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89410.33000000002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f>D22</f>
        <v>89410.33000000002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83" t="s">
        <v>288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83" t="s">
        <v>283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46930.29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46930.29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97949.34+115.19</f>
        <v>98064.53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98064.53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5251.308788159112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f>141842.24+74.38</f>
        <v>141916.62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131158.44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20511.37+74.38</f>
        <v>20585.75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156701.52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107047.38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76646.86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5251.308788159112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f>78350.77+40.81</f>
        <v>78391.58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72449.26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40.81+11330.07</f>
        <v>11370.88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80208.2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53221.57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38107.11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273.196311612564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457155.78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422722.04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66107.9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457155.78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465964.98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21716.48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3689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568858.2753000001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37382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11829.41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205760.87</v>
      </c>
    </row>
    <row r="114" spans="1:4" ht="45" hidden="1">
      <c r="A114" s="47" t="s">
        <v>7</v>
      </c>
      <c r="B114" s="48" t="s">
        <v>165</v>
      </c>
      <c r="C114" s="49"/>
      <c r="D114" s="50">
        <v>74919</v>
      </c>
    </row>
    <row r="115" spans="1:4" ht="15" hidden="1">
      <c r="A115" s="51" t="s">
        <v>7</v>
      </c>
      <c r="B115" s="52" t="s">
        <v>166</v>
      </c>
      <c r="C115" s="37"/>
      <c r="D115" s="34">
        <v>23150</v>
      </c>
    </row>
    <row r="116" spans="1:4" ht="15" hidden="1">
      <c r="A116" s="51" t="s">
        <v>7</v>
      </c>
      <c r="B116" s="52" t="s">
        <v>167</v>
      </c>
      <c r="C116" s="37"/>
      <c r="D116" s="34">
        <v>4537.69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15871</v>
      </c>
    </row>
    <row r="118" spans="1:4" ht="15" hidden="1">
      <c r="A118" s="51"/>
      <c r="B118" s="52" t="s">
        <v>230</v>
      </c>
      <c r="C118" s="37"/>
      <c r="D118" s="34">
        <v>554</v>
      </c>
    </row>
    <row r="119" spans="1:4" ht="15" hidden="1">
      <c r="A119" s="51"/>
      <c r="B119" s="52" t="s">
        <v>231</v>
      </c>
      <c r="C119" s="37"/>
      <c r="D119" s="34">
        <v>15317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12011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63558.18</v>
      </c>
    </row>
    <row r="126" spans="1:4" ht="15" hidden="1">
      <c r="A126" s="51"/>
      <c r="B126" s="52" t="s">
        <v>186</v>
      </c>
      <c r="C126" s="37"/>
      <c r="D126" s="34">
        <v>53746</v>
      </c>
    </row>
    <row r="127" spans="1:4" ht="15" hidden="1">
      <c r="A127" s="51"/>
      <c r="B127" s="52" t="s">
        <v>255</v>
      </c>
      <c r="C127" s="37"/>
      <c r="D127" s="34">
        <v>9812.18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11714</v>
      </c>
    </row>
    <row r="137" spans="1:4" ht="15" hidden="1">
      <c r="A137" s="51"/>
      <c r="B137" s="54" t="s">
        <v>172</v>
      </c>
      <c r="C137" s="37"/>
      <c r="D137" s="34">
        <v>866</v>
      </c>
    </row>
    <row r="138" spans="1:4" ht="15" hidden="1">
      <c r="A138" s="51"/>
      <c r="B138" s="54" t="s">
        <v>173</v>
      </c>
      <c r="C138" s="37"/>
      <c r="D138" s="34">
        <v>2611</v>
      </c>
    </row>
    <row r="139" spans="1:4" ht="15" hidden="1">
      <c r="A139" s="51"/>
      <c r="B139" s="54" t="s">
        <v>174</v>
      </c>
      <c r="C139" s="37"/>
      <c r="D139" s="34">
        <v>1497</v>
      </c>
    </row>
    <row r="140" spans="1:4" ht="15" hidden="1">
      <c r="A140" s="51"/>
      <c r="B140" s="54" t="s">
        <v>175</v>
      </c>
      <c r="C140" s="37"/>
      <c r="D140" s="34">
        <v>464</v>
      </c>
    </row>
    <row r="141" spans="1:4" ht="15" hidden="1">
      <c r="A141" s="51"/>
      <c r="B141" s="54" t="s">
        <v>176</v>
      </c>
      <c r="C141" s="37"/>
      <c r="D141" s="34">
        <v>6276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15658.54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75937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128.15</v>
      </c>
    </row>
    <row r="146" spans="1:4" ht="15" hidden="1">
      <c r="A146" s="27">
        <v>11</v>
      </c>
      <c r="B146" s="32" t="s">
        <v>181</v>
      </c>
      <c r="C146" s="33"/>
      <c r="D146" s="34">
        <f>D147+4023+39021+36716</f>
        <v>123367.3053</v>
      </c>
    </row>
    <row r="147" spans="1:4" ht="30" hidden="1">
      <c r="A147" s="28" t="s">
        <v>182</v>
      </c>
      <c r="B147" s="57" t="s">
        <v>183</v>
      </c>
      <c r="C147" s="58"/>
      <c r="D147" s="87">
        <f>35*78.5*12+(437400.79+626329.74)*0.01</f>
        <v>43607.3053</v>
      </c>
    </row>
    <row r="148" spans="1:4" ht="30" hidden="1">
      <c r="A148" s="59">
        <v>12</v>
      </c>
      <c r="B148" s="60" t="s">
        <v>184</v>
      </c>
      <c r="C148" s="33"/>
      <c r="D148" s="34">
        <v>3379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58">
      <selection activeCell="B85" sqref="B85"/>
    </sheetView>
  </sheetViews>
  <sheetFormatPr defaultColWidth="9.140625" defaultRowHeight="15"/>
  <cols>
    <col min="1" max="1" width="5.8515625" style="2" customWidth="1"/>
    <col min="2" max="2" width="59.8515625" style="3" customWidth="1"/>
    <col min="3" max="3" width="8.421875" style="1" customWidth="1"/>
    <col min="4" max="4" width="24.281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5">
      <c r="A8" s="10" t="s">
        <v>14</v>
      </c>
      <c r="B8" s="11" t="s">
        <v>15</v>
      </c>
      <c r="C8" s="12" t="s">
        <v>16</v>
      </c>
      <c r="D8" s="81">
        <v>36239.79</v>
      </c>
    </row>
    <row r="9" spans="1:4" s="9" customFormat="1" ht="15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">
      <c r="A10" s="10" t="s">
        <v>19</v>
      </c>
      <c r="B10" s="13" t="s">
        <v>20</v>
      </c>
      <c r="C10" s="12" t="s">
        <v>16</v>
      </c>
      <c r="D10" s="81">
        <f>D8</f>
        <v>36239.79</v>
      </c>
    </row>
    <row r="11" spans="1:4" s="9" customFormat="1" ht="30">
      <c r="A11" s="10" t="s">
        <v>21</v>
      </c>
      <c r="B11" s="11" t="s">
        <v>22</v>
      </c>
      <c r="C11" s="12" t="s">
        <v>16</v>
      </c>
      <c r="D11" s="14">
        <v>788103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v>779984.97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779984.97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779984.97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44357.820000000065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f>D22</f>
        <v>44357.820000000065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83" t="s">
        <v>289</v>
      </c>
    </row>
    <row r="32" spans="1:4" s="9" customFormat="1" ht="63.75">
      <c r="A32" s="19" t="s">
        <v>60</v>
      </c>
      <c r="B32" s="16" t="s">
        <v>55</v>
      </c>
      <c r="C32" s="8" t="s">
        <v>7</v>
      </c>
      <c r="D32" s="83" t="s">
        <v>283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5">
      <c r="A34" s="97" t="s">
        <v>62</v>
      </c>
      <c r="B34" s="97"/>
      <c r="C34" s="97"/>
      <c r="D34" s="97"/>
    </row>
    <row r="35" spans="1:4" s="9" customFormat="1" ht="15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5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5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5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5">
      <c r="A39" s="97" t="s">
        <v>72</v>
      </c>
      <c r="B39" s="97"/>
      <c r="C39" s="97"/>
      <c r="D39" s="97"/>
    </row>
    <row r="40" spans="1:4" s="9" customFormat="1" ht="30">
      <c r="A40" s="6" t="s">
        <v>73</v>
      </c>
      <c r="B40" s="16" t="s">
        <v>74</v>
      </c>
      <c r="C40" s="8" t="s">
        <v>16</v>
      </c>
      <c r="D40" s="17">
        <v>63560.23</v>
      </c>
    </row>
    <row r="41" spans="1:4" s="9" customFormat="1" ht="15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/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70406.01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70406.01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1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7680.335615171139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207561.07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206263.17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13348.39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207561.07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252177.27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-11196.46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7680.335615171139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112792.62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112087.32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7253.77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112792.62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149798.48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-6650.93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462.7969474590047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774425.9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769583.33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49803.85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774425.9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789348.77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36787.91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7161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794305.2778</v>
      </c>
    </row>
    <row r="103" spans="1:4" ht="15" hidden="1">
      <c r="A103" s="27">
        <v>1</v>
      </c>
      <c r="B103" s="32" t="s">
        <v>155</v>
      </c>
      <c r="C103" s="33"/>
      <c r="D103" s="34">
        <v>94804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46727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9939.68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226072.3</v>
      </c>
    </row>
    <row r="114" spans="1:4" ht="45" hidden="1">
      <c r="A114" s="47" t="s">
        <v>7</v>
      </c>
      <c r="B114" s="48" t="s">
        <v>165</v>
      </c>
      <c r="C114" s="49"/>
      <c r="D114" s="50">
        <v>109076</v>
      </c>
    </row>
    <row r="115" spans="1:4" ht="15" hidden="1">
      <c r="A115" s="51" t="s">
        <v>7</v>
      </c>
      <c r="B115" s="52" t="s">
        <v>166</v>
      </c>
      <c r="C115" s="37"/>
      <c r="D115" s="34">
        <v>33704</v>
      </c>
    </row>
    <row r="116" spans="1:4" ht="15" hidden="1">
      <c r="A116" s="51" t="s">
        <v>7</v>
      </c>
      <c r="B116" s="52" t="s">
        <v>167</v>
      </c>
      <c r="C116" s="37"/>
      <c r="D116" s="34">
        <v>7859.03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943</v>
      </c>
    </row>
    <row r="118" spans="1:4" ht="15" hidden="1">
      <c r="A118" s="51"/>
      <c r="B118" s="52" t="s">
        <v>230</v>
      </c>
      <c r="C118" s="37"/>
      <c r="D118" s="34">
        <v>943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20436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34124.270000000004</v>
      </c>
    </row>
    <row r="126" spans="1:4" ht="15" hidden="1">
      <c r="A126" s="51"/>
      <c r="B126" s="52" t="s">
        <v>189</v>
      </c>
      <c r="C126" s="37"/>
      <c r="D126" s="34">
        <v>23137</v>
      </c>
    </row>
    <row r="127" spans="1:4" ht="15" hidden="1">
      <c r="A127" s="51"/>
      <c r="B127" s="52" t="s">
        <v>260</v>
      </c>
      <c r="C127" s="37"/>
      <c r="D127" s="34">
        <v>10987.27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19930</v>
      </c>
    </row>
    <row r="137" spans="1:4" ht="15" hidden="1">
      <c r="A137" s="51"/>
      <c r="B137" s="54" t="s">
        <v>172</v>
      </c>
      <c r="C137" s="37"/>
      <c r="D137" s="34">
        <v>1473</v>
      </c>
    </row>
    <row r="138" spans="1:4" ht="15" hidden="1">
      <c r="A138" s="51"/>
      <c r="B138" s="54" t="s">
        <v>173</v>
      </c>
      <c r="C138" s="37"/>
      <c r="D138" s="34">
        <v>4442</v>
      </c>
    </row>
    <row r="139" spans="1:4" ht="15" hidden="1">
      <c r="A139" s="51"/>
      <c r="B139" s="54" t="s">
        <v>174</v>
      </c>
      <c r="C139" s="37"/>
      <c r="D139" s="34">
        <v>2547</v>
      </c>
    </row>
    <row r="140" spans="1:4" ht="15" hidden="1">
      <c r="A140" s="51"/>
      <c r="B140" s="54" t="s">
        <v>175</v>
      </c>
      <c r="C140" s="37"/>
      <c r="D140" s="34">
        <v>790</v>
      </c>
    </row>
    <row r="141" spans="1:4" ht="15" hidden="1">
      <c r="A141" s="51"/>
      <c r="B141" s="54" t="s">
        <v>176</v>
      </c>
      <c r="C141" s="37"/>
      <c r="D141" s="34">
        <v>10678</v>
      </c>
    </row>
    <row r="142" spans="1:4" ht="15" hidden="1">
      <c r="A142" s="27">
        <v>7</v>
      </c>
      <c r="B142" s="32" t="s">
        <v>177</v>
      </c>
      <c r="C142" s="55"/>
      <c r="D142" s="34">
        <v>38045.04</v>
      </c>
    </row>
    <row r="143" spans="1:4" ht="15" hidden="1">
      <c r="A143" s="27">
        <f>SUM(A142)+1</f>
        <v>8</v>
      </c>
      <c r="B143" s="32" t="s">
        <v>178</v>
      </c>
      <c r="C143" s="55"/>
      <c r="D143" s="34">
        <v>29917.83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129210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101.24</v>
      </c>
    </row>
    <row r="146" spans="1:4" ht="15" hidden="1">
      <c r="A146" s="27">
        <v>11</v>
      </c>
      <c r="B146" s="32" t="s">
        <v>181</v>
      </c>
      <c r="C146" s="33"/>
      <c r="D146" s="34">
        <f>D147+6845+66395+62474</f>
        <v>213739.1878</v>
      </c>
    </row>
    <row r="147" spans="1:4" ht="30" hidden="1">
      <c r="A147" s="28" t="s">
        <v>182</v>
      </c>
      <c r="B147" s="57" t="s">
        <v>183</v>
      </c>
      <c r="C147" s="58"/>
      <c r="D147" s="87">
        <f>63*78.5*12+(779984.97+1087933.81)*0.01</f>
        <v>78025.1878</v>
      </c>
    </row>
    <row r="148" spans="1:4" ht="30" hidden="1">
      <c r="A148" s="59">
        <v>12</v>
      </c>
      <c r="B148" s="60" t="s">
        <v>184</v>
      </c>
      <c r="C148" s="33"/>
      <c r="D148" s="34">
        <v>5749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52">
      <selection activeCell="B81" sqref="B81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5">
      <c r="A8" s="10" t="s">
        <v>14</v>
      </c>
      <c r="B8" s="11" t="s">
        <v>15</v>
      </c>
      <c r="C8" s="12" t="s">
        <v>16</v>
      </c>
      <c r="D8" s="81">
        <v>167718.07</v>
      </c>
    </row>
    <row r="9" spans="1:4" s="9" customFormat="1" ht="15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">
      <c r="A10" s="10" t="s">
        <v>19</v>
      </c>
      <c r="B10" s="13" t="s">
        <v>20</v>
      </c>
      <c r="C10" s="12" t="s">
        <v>16</v>
      </c>
      <c r="D10" s="81">
        <f>D8</f>
        <v>167718.07</v>
      </c>
    </row>
    <row r="11" spans="1:4" s="9" customFormat="1" ht="30">
      <c r="A11" s="10" t="s">
        <v>21</v>
      </c>
      <c r="B11" s="11" t="s">
        <v>22</v>
      </c>
      <c r="C11" s="12" t="s">
        <v>16</v>
      </c>
      <c r="D11" s="14">
        <v>790634.22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v>786877.16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786877.16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786877.16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171475.13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f>D22</f>
        <v>171475.13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3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83">
        <v>0</v>
      </c>
    </row>
    <row r="33" spans="1:4" s="9" customFormat="1" ht="15.75" customHeight="1">
      <c r="A33" s="19" t="s">
        <v>61</v>
      </c>
      <c r="B33" s="16" t="s">
        <v>57</v>
      </c>
      <c r="C33" s="8" t="s">
        <v>7</v>
      </c>
      <c r="D33" s="83">
        <v>0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162880.96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162880.96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175780.36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175780.36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6363.970397779834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171986.3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169857.99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29002.47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171986.3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208955.54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-9277.45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6363.970397779834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93469.49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92312.82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15761.99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93469.49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124135.67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-5511.52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464.29449729884783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776931.84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767317.42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131015.9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776931.84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791902.99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36906.95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9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20307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769725.0339000002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46727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8660.54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202185.86</v>
      </c>
    </row>
    <row r="114" spans="1:4" ht="45" hidden="1">
      <c r="A114" s="47" t="s">
        <v>7</v>
      </c>
      <c r="B114" s="48" t="s">
        <v>165</v>
      </c>
      <c r="C114" s="49"/>
      <c r="D114" s="50">
        <v>116853</v>
      </c>
    </row>
    <row r="115" spans="1:4" ht="15" hidden="1">
      <c r="A115" s="51" t="s">
        <v>7</v>
      </c>
      <c r="B115" s="52" t="s">
        <v>166</v>
      </c>
      <c r="C115" s="37"/>
      <c r="D115" s="34">
        <v>36108</v>
      </c>
    </row>
    <row r="116" spans="1:4" ht="15" hidden="1">
      <c r="A116" s="51" t="s">
        <v>7</v>
      </c>
      <c r="B116" s="52" t="s">
        <v>167</v>
      </c>
      <c r="C116" s="37"/>
      <c r="D116" s="34">
        <v>7867.86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944</v>
      </c>
    </row>
    <row r="118" spans="1:4" ht="15" hidden="1">
      <c r="A118" s="51"/>
      <c r="B118" s="52" t="s">
        <v>230</v>
      </c>
      <c r="C118" s="37"/>
      <c r="D118" s="34">
        <v>944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20460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0</v>
      </c>
    </row>
    <row r="126" spans="1:4" ht="15" hidden="1">
      <c r="A126" s="51"/>
      <c r="B126" s="52"/>
      <c r="C126" s="37"/>
      <c r="D126" s="34"/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19953</v>
      </c>
    </row>
    <row r="137" spans="1:4" ht="15" hidden="1">
      <c r="A137" s="51"/>
      <c r="B137" s="54" t="s">
        <v>172</v>
      </c>
      <c r="C137" s="37"/>
      <c r="D137" s="34">
        <v>1475</v>
      </c>
    </row>
    <row r="138" spans="1:4" ht="15" hidden="1">
      <c r="A138" s="51"/>
      <c r="B138" s="54" t="s">
        <v>173</v>
      </c>
      <c r="C138" s="37"/>
      <c r="D138" s="34">
        <v>4447</v>
      </c>
    </row>
    <row r="139" spans="1:4" ht="15" hidden="1">
      <c r="A139" s="51"/>
      <c r="B139" s="54" t="s">
        <v>174</v>
      </c>
      <c r="C139" s="37"/>
      <c r="D139" s="34">
        <v>2550</v>
      </c>
    </row>
    <row r="140" spans="1:4" ht="15" hidden="1">
      <c r="A140" s="51"/>
      <c r="B140" s="54" t="s">
        <v>175</v>
      </c>
      <c r="C140" s="37"/>
      <c r="D140" s="34">
        <v>791</v>
      </c>
    </row>
    <row r="141" spans="1:4" ht="15" hidden="1">
      <c r="A141" s="51"/>
      <c r="B141" s="54" t="s">
        <v>176</v>
      </c>
      <c r="C141" s="37"/>
      <c r="D141" s="34">
        <v>10690</v>
      </c>
    </row>
    <row r="142" spans="1:4" ht="15" hidden="1">
      <c r="A142" s="27">
        <v>7</v>
      </c>
      <c r="B142" s="32" t="s">
        <v>177</v>
      </c>
      <c r="C142" s="55"/>
      <c r="D142" s="34">
        <v>38045.04</v>
      </c>
    </row>
    <row r="143" spans="1:4" ht="15" hidden="1">
      <c r="A143" s="27">
        <f>SUM(A142)+1</f>
        <v>8</v>
      </c>
      <c r="B143" s="32" t="s">
        <v>178</v>
      </c>
      <c r="C143" s="55"/>
      <c r="D143" s="34">
        <v>29155.13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129358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100.81</v>
      </c>
    </row>
    <row r="146" spans="1:4" ht="15" hidden="1">
      <c r="A146" s="27">
        <v>11</v>
      </c>
      <c r="B146" s="32" t="s">
        <v>181</v>
      </c>
      <c r="C146" s="33"/>
      <c r="D146" s="34">
        <f>D147+6853+66471+62545</f>
        <v>214320.6539</v>
      </c>
    </row>
    <row r="147" spans="1:4" ht="30" hidden="1">
      <c r="A147" s="28" t="s">
        <v>182</v>
      </c>
      <c r="B147" s="57" t="s">
        <v>183</v>
      </c>
      <c r="C147" s="58"/>
      <c r="D147" s="87">
        <f>64*78.5*12+(786877.16+1029488.23)*0.01</f>
        <v>78451.6539</v>
      </c>
    </row>
    <row r="148" spans="1:4" ht="30" hidden="1">
      <c r="A148" s="59">
        <v>12</v>
      </c>
      <c r="B148" s="60" t="s">
        <v>184</v>
      </c>
      <c r="C148" s="33"/>
      <c r="D148" s="34">
        <v>5756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49">
      <selection activeCell="B67" sqref="B67"/>
    </sheetView>
  </sheetViews>
  <sheetFormatPr defaultColWidth="9.140625" defaultRowHeight="15"/>
  <cols>
    <col min="1" max="1" width="5.8515625" style="2" customWidth="1"/>
    <col min="2" max="2" width="60.00390625" style="3" customWidth="1"/>
    <col min="3" max="3" width="8.57421875" style="1" customWidth="1"/>
    <col min="4" max="4" width="24.281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221160.8+3763.76</f>
        <v>224924.56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224924.56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1481970.66+23811.48</f>
        <v>1505782.14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21635.46+1445724.78</f>
        <v>1467360.24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1467360.24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1467360.24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263346.45999999996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257406.68+5939.78</f>
        <v>263346.46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83" t="s">
        <v>290</v>
      </c>
    </row>
    <row r="32" spans="1:4" s="9" customFormat="1" ht="63.75">
      <c r="A32" s="19" t="s">
        <v>60</v>
      </c>
      <c r="B32" s="16" t="s">
        <v>55</v>
      </c>
      <c r="C32" s="8" t="s">
        <v>7</v>
      </c>
      <c r="D32" s="83" t="s">
        <v>283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168869.23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168869.23000000007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15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7952.291770573565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223220.83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189136.52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D50-D51-0.01</f>
        <v>34084.299999999996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223220.83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271203.17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-12041.2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7952.291770573565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122466.84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103766.98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18699.86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122466.84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162646.69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-7221.38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438.43477257916624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760250.28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644165.21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116085.07000000007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760250.28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774899.99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36114.52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11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10305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1330911.745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93454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37305.66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391538.01</v>
      </c>
    </row>
    <row r="114" spans="1:4" ht="45" hidden="1">
      <c r="A114" s="47" t="s">
        <v>7</v>
      </c>
      <c r="B114" s="48" t="s">
        <v>165</v>
      </c>
      <c r="C114" s="49"/>
      <c r="D114" s="50">
        <v>200867</v>
      </c>
    </row>
    <row r="115" spans="1:4" ht="15" hidden="1">
      <c r="A115" s="51" t="s">
        <v>7</v>
      </c>
      <c r="B115" s="52" t="s">
        <v>166</v>
      </c>
      <c r="C115" s="37"/>
      <c r="D115" s="34">
        <v>62068</v>
      </c>
    </row>
    <row r="116" spans="1:4" ht="15" hidden="1">
      <c r="A116" s="51" t="s">
        <v>7</v>
      </c>
      <c r="B116" s="52" t="s">
        <v>167</v>
      </c>
      <c r="C116" s="37"/>
      <c r="D116" s="34">
        <v>14987.88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1811</v>
      </c>
    </row>
    <row r="118" spans="1:4" ht="15" hidden="1">
      <c r="A118" s="51"/>
      <c r="B118" s="52" t="s">
        <v>230</v>
      </c>
      <c r="C118" s="37"/>
      <c r="D118" s="34">
        <v>1811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39261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34253.13</v>
      </c>
    </row>
    <row r="126" spans="1:4" ht="15" hidden="1">
      <c r="A126" s="51"/>
      <c r="B126" s="52" t="s">
        <v>186</v>
      </c>
      <c r="C126" s="37"/>
      <c r="D126" s="34">
        <v>26880</v>
      </c>
    </row>
    <row r="127" spans="1:4" ht="15" hidden="1">
      <c r="A127" s="51"/>
      <c r="B127" s="52" t="s">
        <v>256</v>
      </c>
      <c r="C127" s="37"/>
      <c r="D127" s="34">
        <v>7373.13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38290</v>
      </c>
    </row>
    <row r="137" spans="1:4" ht="15" hidden="1">
      <c r="A137" s="51"/>
      <c r="B137" s="54" t="s">
        <v>172</v>
      </c>
      <c r="C137" s="37"/>
      <c r="D137" s="34">
        <v>2831</v>
      </c>
    </row>
    <row r="138" spans="1:4" ht="15" hidden="1">
      <c r="A138" s="51"/>
      <c r="B138" s="54" t="s">
        <v>173</v>
      </c>
      <c r="C138" s="37"/>
      <c r="D138" s="34">
        <v>8534</v>
      </c>
    </row>
    <row r="139" spans="1:4" ht="15" hidden="1">
      <c r="A139" s="51"/>
      <c r="B139" s="54" t="s">
        <v>174</v>
      </c>
      <c r="C139" s="37"/>
      <c r="D139" s="34">
        <v>4894</v>
      </c>
    </row>
    <row r="140" spans="1:4" ht="15" hidden="1">
      <c r="A140" s="51"/>
      <c r="B140" s="54" t="s">
        <v>175</v>
      </c>
      <c r="C140" s="37"/>
      <c r="D140" s="34">
        <v>1517</v>
      </c>
    </row>
    <row r="141" spans="1:4" ht="15" hidden="1">
      <c r="A141" s="51"/>
      <c r="B141" s="54" t="s">
        <v>176</v>
      </c>
      <c r="C141" s="37"/>
      <c r="D141" s="34">
        <v>20514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58060.15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248229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153.99</v>
      </c>
    </row>
    <row r="146" spans="1:4" ht="15" hidden="1">
      <c r="A146" s="27">
        <v>11</v>
      </c>
      <c r="B146" s="32" t="s">
        <v>181</v>
      </c>
      <c r="C146" s="33"/>
      <c r="D146" s="34">
        <f>D147+13151+127554+120021</f>
        <v>395709.935</v>
      </c>
    </row>
    <row r="147" spans="1:4" ht="30" hidden="1">
      <c r="A147" s="28" t="s">
        <v>182</v>
      </c>
      <c r="B147" s="57" t="s">
        <v>183</v>
      </c>
      <c r="C147" s="58"/>
      <c r="D147" s="87">
        <f>118*78.5*12+(1445724.78+937068.72)*0.01</f>
        <v>134983.935</v>
      </c>
    </row>
    <row r="148" spans="1:4" ht="30" hidden="1">
      <c r="A148" s="59">
        <v>12</v>
      </c>
      <c r="B148" s="60" t="s">
        <v>184</v>
      </c>
      <c r="C148" s="33"/>
      <c r="D148" s="34">
        <v>11045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5" sqref="B15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9.140625" style="1" customWidth="1"/>
    <col min="4" max="4" width="23.57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1833.09+373495.46</f>
        <v>375328.55000000005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375328.55000000005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1506771.78+22729.14</f>
        <v>1529500.92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1434374.93+22607.13</f>
        <v>1456982.0599999998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1456982.0599999998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1456982.0599999998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447847.41000000015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1955.1+445892.31</f>
        <v>447847.41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">
      <c r="A31" s="19" t="s">
        <v>59</v>
      </c>
      <c r="B31" s="16" t="s">
        <v>52</v>
      </c>
      <c r="C31" s="8" t="s">
        <v>7</v>
      </c>
      <c r="D31" s="83" t="s">
        <v>265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175149.96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175149.96000000002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8767.644816530103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246107.79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208757.82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37349.97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246107.79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299009.79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-13275.79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8767.644816530103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135023.32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114531.82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20491.5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135023.32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179322.79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-7961.78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445.7721005069175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772973.28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655664.79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117308.49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772973.28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787868.15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36718.9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14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32842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1437632.3936</v>
      </c>
    </row>
    <row r="103" spans="1:4" ht="15" hidden="1">
      <c r="A103" s="27">
        <v>1</v>
      </c>
      <c r="B103" s="32" t="s">
        <v>155</v>
      </c>
      <c r="C103" s="33"/>
      <c r="D103" s="34">
        <v>187773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93454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31672.91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404297.61</v>
      </c>
    </row>
    <row r="114" spans="1:4" ht="45" hidden="1">
      <c r="A114" s="47" t="s">
        <v>7</v>
      </c>
      <c r="B114" s="48" t="s">
        <v>165</v>
      </c>
      <c r="C114" s="49"/>
      <c r="D114" s="50">
        <v>207831</v>
      </c>
    </row>
    <row r="115" spans="1:4" ht="15" hidden="1">
      <c r="A115" s="51" t="s">
        <v>7</v>
      </c>
      <c r="B115" s="52" t="s">
        <v>166</v>
      </c>
      <c r="C115" s="37"/>
      <c r="D115" s="34">
        <v>64220</v>
      </c>
    </row>
    <row r="116" spans="1:4" ht="15" hidden="1">
      <c r="A116" s="51" t="s">
        <v>7</v>
      </c>
      <c r="B116" s="52" t="s">
        <v>167</v>
      </c>
      <c r="C116" s="37"/>
      <c r="D116" s="34">
        <v>28082.94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1840</v>
      </c>
    </row>
    <row r="118" spans="1:4" ht="15" hidden="1">
      <c r="A118" s="51"/>
      <c r="B118" s="52" t="s">
        <v>230</v>
      </c>
      <c r="C118" s="37"/>
      <c r="D118" s="34">
        <v>1840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39880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23551.67</v>
      </c>
    </row>
    <row r="126" spans="1:4" ht="15" hidden="1">
      <c r="A126" s="51"/>
      <c r="B126" s="52" t="s">
        <v>257</v>
      </c>
      <c r="C126" s="37"/>
      <c r="D126" s="34">
        <v>20953.85</v>
      </c>
    </row>
    <row r="127" spans="1:4" ht="15" hidden="1">
      <c r="A127" s="51"/>
      <c r="B127" s="52" t="s">
        <v>254</v>
      </c>
      <c r="C127" s="37"/>
      <c r="D127" s="34">
        <v>1036.73</v>
      </c>
    </row>
    <row r="128" spans="1:4" ht="15" hidden="1">
      <c r="A128" s="51"/>
      <c r="B128" s="52" t="s">
        <v>258</v>
      </c>
      <c r="C128" s="37"/>
      <c r="D128" s="34">
        <v>1561.09</v>
      </c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38892</v>
      </c>
    </row>
    <row r="137" spans="1:4" ht="15" hidden="1">
      <c r="A137" s="51"/>
      <c r="B137" s="54" t="s">
        <v>172</v>
      </c>
      <c r="C137" s="37"/>
      <c r="D137" s="34">
        <v>2875</v>
      </c>
    </row>
    <row r="138" spans="1:4" ht="15" hidden="1">
      <c r="A138" s="51"/>
      <c r="B138" s="54" t="s">
        <v>173</v>
      </c>
      <c r="C138" s="37"/>
      <c r="D138" s="34">
        <v>8668</v>
      </c>
    </row>
    <row r="139" spans="1:4" ht="15" hidden="1">
      <c r="A139" s="51"/>
      <c r="B139" s="54" t="s">
        <v>174</v>
      </c>
      <c r="C139" s="37"/>
      <c r="D139" s="34">
        <v>4971</v>
      </c>
    </row>
    <row r="140" spans="1:4" ht="15" hidden="1">
      <c r="A140" s="51"/>
      <c r="B140" s="54" t="s">
        <v>175</v>
      </c>
      <c r="C140" s="37"/>
      <c r="D140" s="34">
        <v>1541</v>
      </c>
    </row>
    <row r="141" spans="1:4" ht="15" hidden="1">
      <c r="A141" s="51"/>
      <c r="B141" s="54" t="s">
        <v>176</v>
      </c>
      <c r="C141" s="37"/>
      <c r="D141" s="34">
        <v>20837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56798.39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252139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157.19</v>
      </c>
    </row>
    <row r="146" spans="1:4" ht="15" hidden="1">
      <c r="A146" s="27">
        <v>11</v>
      </c>
      <c r="B146" s="32" t="s">
        <v>181</v>
      </c>
      <c r="C146" s="33"/>
      <c r="D146" s="34">
        <f>D147+13358+129563+121911</f>
        <v>400121.2936</v>
      </c>
    </row>
    <row r="147" spans="1:4" ht="30" hidden="1">
      <c r="A147" s="28" t="s">
        <v>182</v>
      </c>
      <c r="B147" s="57" t="s">
        <v>183</v>
      </c>
      <c r="C147" s="58"/>
      <c r="D147" s="87">
        <f>118*78.5*12+(1434374.93+978954.43)*0.01</f>
        <v>135289.2936</v>
      </c>
    </row>
    <row r="148" spans="1:4" ht="30" hidden="1">
      <c r="A148" s="59">
        <v>12</v>
      </c>
      <c r="B148" s="60" t="s">
        <v>184</v>
      </c>
      <c r="C148" s="33"/>
      <c r="D148" s="34">
        <v>11219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7" sqref="B17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7109375" style="1" customWidth="1"/>
    <col min="4" max="4" width="24.85156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561080.58+1704.13</f>
        <v>562784.71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562784.71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1466264.82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1704.13+1396465.16</f>
        <v>1398169.2899999998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1398169.2899999998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1398169.2899999998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630880.2400000002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630880.2400000002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83" t="s">
        <v>259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460503.55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460503.55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617628.99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617628.99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14656.053283996302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396079.84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365753.8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119205.66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396079.84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481219.02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-21365.72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8" customHeight="1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14656.053283996302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215238.54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198758.7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64778.99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215238.54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285855.63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-12691.75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861.0535330114262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1440852.54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1330532.98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433644.34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1440852.54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1468617.17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68445.48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18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2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26236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1426893.5764000001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93454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26374.6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438027.59</v>
      </c>
    </row>
    <row r="114" spans="1:4" ht="45" hidden="1">
      <c r="A114" s="47" t="s">
        <v>7</v>
      </c>
      <c r="B114" s="48" t="s">
        <v>165</v>
      </c>
      <c r="C114" s="49"/>
      <c r="D114" s="50">
        <v>193487</v>
      </c>
    </row>
    <row r="115" spans="1:4" ht="15" hidden="1">
      <c r="A115" s="51" t="s">
        <v>7</v>
      </c>
      <c r="B115" s="52" t="s">
        <v>166</v>
      </c>
      <c r="C115" s="37"/>
      <c r="D115" s="34">
        <v>59787</v>
      </c>
    </row>
    <row r="116" spans="1:4" ht="15" hidden="1">
      <c r="A116" s="51" t="s">
        <v>7</v>
      </c>
      <c r="B116" s="52" t="s">
        <v>167</v>
      </c>
      <c r="C116" s="37"/>
      <c r="D116" s="34">
        <v>14548.28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1750</v>
      </c>
    </row>
    <row r="118" spans="1:4" ht="15" hidden="1">
      <c r="A118" s="51"/>
      <c r="B118" s="52" t="s">
        <v>230</v>
      </c>
      <c r="C118" s="37"/>
      <c r="D118" s="34">
        <v>1750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37944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93506.31</v>
      </c>
    </row>
    <row r="126" spans="1:4" ht="15" hidden="1">
      <c r="A126" s="51"/>
      <c r="B126" s="52" t="s">
        <v>259</v>
      </c>
      <c r="C126" s="37"/>
      <c r="D126" s="34">
        <v>93506.31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37005</v>
      </c>
    </row>
    <row r="137" spans="1:4" ht="15" hidden="1">
      <c r="A137" s="51"/>
      <c r="B137" s="54" t="s">
        <v>172</v>
      </c>
      <c r="C137" s="37"/>
      <c r="D137" s="34">
        <v>2736</v>
      </c>
    </row>
    <row r="138" spans="1:4" ht="15" hidden="1">
      <c r="A138" s="51"/>
      <c r="B138" s="54" t="s">
        <v>173</v>
      </c>
      <c r="C138" s="37"/>
      <c r="D138" s="34">
        <v>8247</v>
      </c>
    </row>
    <row r="139" spans="1:4" ht="15" hidden="1">
      <c r="A139" s="51"/>
      <c r="B139" s="54" t="s">
        <v>174</v>
      </c>
      <c r="C139" s="37"/>
      <c r="D139" s="34">
        <v>4730</v>
      </c>
    </row>
    <row r="140" spans="1:4" ht="15" hidden="1">
      <c r="A140" s="51"/>
      <c r="B140" s="54" t="s">
        <v>175</v>
      </c>
      <c r="C140" s="37"/>
      <c r="D140" s="34">
        <v>1466</v>
      </c>
    </row>
    <row r="141" spans="1:4" ht="15" hidden="1">
      <c r="A141" s="51"/>
      <c r="B141" s="54" t="s">
        <v>176</v>
      </c>
      <c r="C141" s="37"/>
      <c r="D141" s="34">
        <v>19826</v>
      </c>
    </row>
    <row r="142" spans="1:4" ht="15" hidden="1">
      <c r="A142" s="27">
        <v>7</v>
      </c>
      <c r="B142" s="32" t="s">
        <v>177</v>
      </c>
      <c r="C142" s="55"/>
      <c r="D142" s="34">
        <v>69303.55</v>
      </c>
    </row>
    <row r="143" spans="1:4" ht="15" hidden="1">
      <c r="A143" s="27">
        <f>SUM(A142)+1</f>
        <v>8</v>
      </c>
      <c r="B143" s="32" t="s">
        <v>178</v>
      </c>
      <c r="C143" s="55"/>
      <c r="D143" s="34">
        <v>57544.02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239899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152.71</v>
      </c>
    </row>
    <row r="146" spans="1:4" ht="15" hidden="1">
      <c r="A146" s="27">
        <v>11</v>
      </c>
      <c r="B146" s="32" t="s">
        <v>181</v>
      </c>
      <c r="C146" s="33"/>
      <c r="D146" s="34">
        <f>D147+12710+123274+115993</f>
        <v>396048.1064</v>
      </c>
    </row>
    <row r="147" spans="1:4" ht="30" hidden="1">
      <c r="A147" s="28" t="s">
        <v>182</v>
      </c>
      <c r="B147" s="57" t="s">
        <v>183</v>
      </c>
      <c r="C147" s="58"/>
      <c r="D147" s="87">
        <f>118*78.5*12+(1396465.16+1895045.48)*0.01</f>
        <v>144071.1064</v>
      </c>
    </row>
    <row r="148" spans="1:4" ht="30" hidden="1">
      <c r="A148" s="59">
        <v>12</v>
      </c>
      <c r="B148" s="60" t="s">
        <v>184</v>
      </c>
      <c r="C148" s="33"/>
      <c r="D148" s="34">
        <v>10674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38">
      <selection activeCell="D55" sqref="D55"/>
    </sheetView>
  </sheetViews>
  <sheetFormatPr defaultColWidth="9.140625" defaultRowHeight="15"/>
  <cols>
    <col min="1" max="1" width="5.8515625" style="2" customWidth="1"/>
    <col min="2" max="2" width="60.28125" style="3" customWidth="1"/>
    <col min="3" max="3" width="8.28125" style="1" customWidth="1"/>
    <col min="4" max="4" width="24.281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196684.58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196684.58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1766771.58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1705426.57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1705426.57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1705426.57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258029.59000000008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258029.59000000008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83" t="s">
        <v>247</v>
      </c>
    </row>
    <row r="32" spans="1:4" s="9" customFormat="1" ht="38.25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-12266.259999999966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12266.26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14.2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4103.4788029925185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115184.65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116461.66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-1277.0100000000093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110284.42</f>
        <v>110284.42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75338.5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53943.03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2808.4433777001964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386132.88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390413.8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-4280.919999999984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332245.04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192471.8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97317.86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6911.922180692714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110147.27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111368.43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-1221.159999999989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110147.35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73087.48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52331.27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276.76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494935.07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500422.24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-5487.169999999984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560518.75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423902.09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214333.96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11060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1516147.4869999997</v>
      </c>
    </row>
    <row r="103" spans="1:4" ht="15" hidden="1">
      <c r="A103" s="27">
        <v>1</v>
      </c>
      <c r="B103" s="32" t="s">
        <v>155</v>
      </c>
      <c r="C103" s="33"/>
      <c r="D103" s="34">
        <v>94433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99222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19356.24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94482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233374.66999999998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189755.33</v>
      </c>
    </row>
    <row r="110" spans="1:4" ht="15" hidden="1">
      <c r="A110" s="27"/>
      <c r="B110" s="40" t="s">
        <v>162</v>
      </c>
      <c r="C110" s="37"/>
      <c r="D110" s="34">
        <v>10863.95</v>
      </c>
    </row>
    <row r="111" spans="1:4" ht="15" hidden="1">
      <c r="A111" s="27" t="s">
        <v>7</v>
      </c>
      <c r="B111" s="41" t="s">
        <v>163</v>
      </c>
      <c r="C111" s="37"/>
      <c r="D111" s="34">
        <v>31287.39</v>
      </c>
    </row>
    <row r="112" spans="1:4" ht="15" hidden="1">
      <c r="A112" s="42" t="s">
        <v>7</v>
      </c>
      <c r="B112" s="43" t="s">
        <v>185</v>
      </c>
      <c r="C112" s="44"/>
      <c r="D112" s="86">
        <v>1468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407269.87</v>
      </c>
    </row>
    <row r="114" spans="1:4" ht="45" hidden="1">
      <c r="A114" s="47" t="s">
        <v>7</v>
      </c>
      <c r="B114" s="48" t="s">
        <v>165</v>
      </c>
      <c r="C114" s="49"/>
      <c r="D114" s="50">
        <v>173341</v>
      </c>
    </row>
    <row r="115" spans="1:4" ht="15" hidden="1">
      <c r="A115" s="51" t="s">
        <v>7</v>
      </c>
      <c r="B115" s="52" t="s">
        <v>166</v>
      </c>
      <c r="C115" s="37"/>
      <c r="D115" s="34">
        <v>53562</v>
      </c>
    </row>
    <row r="116" spans="1:4" ht="15" hidden="1">
      <c r="A116" s="51" t="s">
        <v>7</v>
      </c>
      <c r="B116" s="52" t="s">
        <v>167</v>
      </c>
      <c r="C116" s="37"/>
      <c r="D116" s="34">
        <v>25446.52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1576</v>
      </c>
    </row>
    <row r="118" spans="1:4" ht="15" hidden="1">
      <c r="A118" s="51"/>
      <c r="B118" s="52" t="s">
        <v>230</v>
      </c>
      <c r="C118" s="37"/>
      <c r="D118" s="34">
        <v>1576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34157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85875.35</v>
      </c>
    </row>
    <row r="126" spans="1:4" ht="15" hidden="1">
      <c r="A126" s="51"/>
      <c r="B126" s="52" t="s">
        <v>247</v>
      </c>
      <c r="C126" s="37"/>
      <c r="D126" s="34">
        <v>85875.35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33312</v>
      </c>
    </row>
    <row r="137" spans="1:4" ht="15" hidden="1">
      <c r="A137" s="51"/>
      <c r="B137" s="54" t="s">
        <v>172</v>
      </c>
      <c r="C137" s="37"/>
      <c r="D137" s="34">
        <v>2463</v>
      </c>
    </row>
    <row r="138" spans="1:4" ht="15" hidden="1">
      <c r="A138" s="51"/>
      <c r="B138" s="54" t="s">
        <v>173</v>
      </c>
      <c r="C138" s="37"/>
      <c r="D138" s="34">
        <v>7424</v>
      </c>
    </row>
    <row r="139" spans="1:4" ht="15" hidden="1">
      <c r="A139" s="51"/>
      <c r="B139" s="54" t="s">
        <v>174</v>
      </c>
      <c r="C139" s="37"/>
      <c r="D139" s="34">
        <v>4258</v>
      </c>
    </row>
    <row r="140" spans="1:4" ht="15" hidden="1">
      <c r="A140" s="51"/>
      <c r="B140" s="54" t="s">
        <v>175</v>
      </c>
      <c r="C140" s="37"/>
      <c r="D140" s="34">
        <v>1320</v>
      </c>
    </row>
    <row r="141" spans="1:4" ht="15" hidden="1">
      <c r="A141" s="51"/>
      <c r="B141" s="54" t="s">
        <v>176</v>
      </c>
      <c r="C141" s="37"/>
      <c r="D141" s="34">
        <v>17847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11142.5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215960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866.28</v>
      </c>
    </row>
    <row r="146" spans="1:4" ht="15" hidden="1">
      <c r="A146" s="27">
        <v>11</v>
      </c>
      <c r="B146" s="32" t="s">
        <v>181</v>
      </c>
      <c r="C146" s="33"/>
      <c r="D146" s="34">
        <f>D147+11441+110972+104418</f>
        <v>330431.927</v>
      </c>
    </row>
    <row r="147" spans="1:4" ht="30" hidden="1">
      <c r="A147" s="28" t="s">
        <v>182</v>
      </c>
      <c r="B147" s="57" t="s">
        <v>183</v>
      </c>
      <c r="C147" s="58"/>
      <c r="D147" s="87">
        <f>80*78.5*12+(1705426.57+1118666.13)*0.01</f>
        <v>103600.927</v>
      </c>
    </row>
    <row r="148" spans="1:4" ht="30" hidden="1">
      <c r="A148" s="59">
        <v>12</v>
      </c>
      <c r="B148" s="60" t="s">
        <v>184</v>
      </c>
      <c r="C148" s="33"/>
      <c r="D148" s="34">
        <v>9609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1">
      <selection activeCell="B10" sqref="B10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237746.2+31215.72</f>
        <v>268961.92000000004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268961.92000000004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5563982.04+14337.1</f>
        <v>5578319.14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5495012.34+31215.72</f>
        <v>5526228.06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5526228.06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5526228.06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321053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/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14337.1+306715.9</f>
        <v>321053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3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83">
        <v>0</v>
      </c>
    </row>
    <row r="33" spans="1:4" s="9" customFormat="1" ht="15.75" customHeight="1">
      <c r="A33" s="19" t="s">
        <v>61</v>
      </c>
      <c r="B33" s="16" t="s">
        <v>57</v>
      </c>
      <c r="C33" s="8" t="s">
        <v>7</v>
      </c>
      <c r="D33" s="83">
        <v>0</v>
      </c>
    </row>
    <row r="34" spans="1:4" s="9" customFormat="1" ht="15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5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280124.52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280124.52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381263.4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381263.40300000005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20266.27345050879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547696.04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539068.4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32523.64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452285.76+89812.52</f>
        <v>542098.28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f>549506.66+61353.55</f>
        <v>610860.2100000001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f>-24397.64+43929.68</f>
        <v>19532.04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D60/132.62</f>
        <v>12378.911023978282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1641691.18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1615830.26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97487.96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f>1364587.48+135761.19</f>
        <v>1500348.67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f>2576850.51+78647.38</f>
        <v>2655497.8899999997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f>120095.12+39765.79</f>
        <v>159860.91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32645.184474487072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479503.09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471949.66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28474.16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396072.39+83430.7</f>
        <v>479503.09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f>526018.81+55359.84</f>
        <v>581378.65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f>-23354.8+39638.13</f>
        <v>16283.329999999998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2241.9332241717266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3751561.38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3692464.49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222777.643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3103651.2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3163457.27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147434.16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11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34554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4222844.7915</v>
      </c>
    </row>
    <row r="103" spans="1:4" ht="15" hidden="1">
      <c r="A103" s="27">
        <v>1</v>
      </c>
      <c r="B103" s="32" t="s">
        <v>155</v>
      </c>
      <c r="C103" s="33"/>
      <c r="D103" s="34">
        <v>191319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294898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94136.2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188964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920348.8400000001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800721.27</v>
      </c>
    </row>
    <row r="110" spans="1:4" ht="15" hidden="1">
      <c r="A110" s="27"/>
      <c r="B110" s="40" t="s">
        <v>162</v>
      </c>
      <c r="C110" s="37"/>
      <c r="D110" s="34">
        <v>45843.81</v>
      </c>
    </row>
    <row r="111" spans="1:4" ht="15" hidden="1">
      <c r="A111" s="27" t="s">
        <v>7</v>
      </c>
      <c r="B111" s="41" t="s">
        <v>163</v>
      </c>
      <c r="C111" s="37"/>
      <c r="D111" s="34">
        <v>69380.76</v>
      </c>
    </row>
    <row r="112" spans="1:4" ht="15" hidden="1">
      <c r="A112" s="42" t="s">
        <v>7</v>
      </c>
      <c r="B112" s="43" t="s">
        <v>185</v>
      </c>
      <c r="C112" s="44"/>
      <c r="D112" s="86">
        <v>4403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899597.74</v>
      </c>
    </row>
    <row r="114" spans="1:4" ht="45" hidden="1">
      <c r="A114" s="47" t="s">
        <v>7</v>
      </c>
      <c r="B114" s="48" t="s">
        <v>165</v>
      </c>
      <c r="C114" s="49"/>
      <c r="D114" s="50">
        <v>500985</v>
      </c>
    </row>
    <row r="115" spans="1:4" ht="15" hidden="1">
      <c r="A115" s="51" t="s">
        <v>7</v>
      </c>
      <c r="B115" s="52" t="s">
        <v>166</v>
      </c>
      <c r="C115" s="37"/>
      <c r="D115" s="34">
        <v>154804</v>
      </c>
    </row>
    <row r="116" spans="1:4" ht="15" hidden="1">
      <c r="A116" s="51" t="s">
        <v>7</v>
      </c>
      <c r="B116" s="52" t="s">
        <v>167</v>
      </c>
      <c r="C116" s="37"/>
      <c r="D116" s="34">
        <v>37818.74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9420</v>
      </c>
    </row>
    <row r="118" spans="1:4" ht="15" hidden="1">
      <c r="A118" s="51"/>
      <c r="B118" s="52" t="s">
        <v>230</v>
      </c>
      <c r="C118" s="37"/>
      <c r="D118" s="34">
        <v>4591</v>
      </c>
    </row>
    <row r="119" spans="1:4" ht="15" hidden="1">
      <c r="A119" s="51"/>
      <c r="B119" s="52" t="s">
        <v>231</v>
      </c>
      <c r="C119" s="37"/>
      <c r="D119" s="34">
        <v>4829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99518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0</v>
      </c>
    </row>
    <row r="126" spans="1:4" ht="15" hidden="1">
      <c r="A126" s="51"/>
      <c r="B126" s="52"/>
      <c r="C126" s="37"/>
      <c r="D126" s="34"/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97052</v>
      </c>
    </row>
    <row r="137" spans="1:4" ht="15" hidden="1">
      <c r="A137" s="51"/>
      <c r="B137" s="54" t="s">
        <v>172</v>
      </c>
      <c r="C137" s="37"/>
      <c r="D137" s="34">
        <v>7175</v>
      </c>
    </row>
    <row r="138" spans="1:4" ht="15" hidden="1">
      <c r="A138" s="51"/>
      <c r="B138" s="54" t="s">
        <v>173</v>
      </c>
      <c r="C138" s="37"/>
      <c r="D138" s="34">
        <v>21630</v>
      </c>
    </row>
    <row r="139" spans="1:4" ht="15" hidden="1">
      <c r="A139" s="51"/>
      <c r="B139" s="54" t="s">
        <v>174</v>
      </c>
      <c r="C139" s="37"/>
      <c r="D139" s="34">
        <v>12404</v>
      </c>
    </row>
    <row r="140" spans="1:4" ht="15" hidden="1">
      <c r="A140" s="51"/>
      <c r="B140" s="54" t="s">
        <v>175</v>
      </c>
      <c r="C140" s="37"/>
      <c r="D140" s="34">
        <v>3845</v>
      </c>
    </row>
    <row r="141" spans="1:4" ht="15" hidden="1">
      <c r="A141" s="51"/>
      <c r="B141" s="54" t="s">
        <v>176</v>
      </c>
      <c r="C141" s="37"/>
      <c r="D141" s="34">
        <v>51998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18220.73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629200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164.03</v>
      </c>
    </row>
    <row r="146" spans="1:4" ht="15" hidden="1">
      <c r="A146" s="27">
        <v>11</v>
      </c>
      <c r="B146" s="32" t="s">
        <v>181</v>
      </c>
      <c r="C146" s="33"/>
      <c r="D146" s="34">
        <f>D147+33334+323319+304224</f>
        <v>958000.2515</v>
      </c>
    </row>
    <row r="147" spans="1:4" ht="30" hidden="1">
      <c r="A147" s="28" t="s">
        <v>182</v>
      </c>
      <c r="B147" s="57" t="s">
        <v>183</v>
      </c>
      <c r="C147" s="58"/>
      <c r="D147" s="87">
        <f>190*78.5*12+(5495012.34+6319312.81)*0.01</f>
        <v>297123.2515</v>
      </c>
    </row>
    <row r="148" spans="1:4" ht="30" hidden="1">
      <c r="A148" s="59">
        <v>12</v>
      </c>
      <c r="B148" s="60" t="s">
        <v>184</v>
      </c>
      <c r="C148" s="33"/>
      <c r="D148" s="34">
        <v>27996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46">
      <selection activeCell="A92" sqref="A92:D9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7109375" style="1" customWidth="1"/>
    <col min="4" max="4" width="24.57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5">
      <c r="A8" s="10" t="s">
        <v>14</v>
      </c>
      <c r="B8" s="11" t="s">
        <v>15</v>
      </c>
      <c r="C8" s="12" t="s">
        <v>16</v>
      </c>
      <c r="D8" s="81">
        <v>401399.99</v>
      </c>
    </row>
    <row r="9" spans="1:4" s="9" customFormat="1" ht="15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">
      <c r="A10" s="10" t="s">
        <v>19</v>
      </c>
      <c r="B10" s="13" t="s">
        <v>20</v>
      </c>
      <c r="C10" s="12" t="s">
        <v>16</v>
      </c>
      <c r="D10" s="81">
        <f>D8</f>
        <v>401399.99</v>
      </c>
    </row>
    <row r="11" spans="1:4" s="9" customFormat="1" ht="30">
      <c r="A11" s="10" t="s">
        <v>21</v>
      </c>
      <c r="B11" s="11" t="s">
        <v>22</v>
      </c>
      <c r="C11" s="12" t="s">
        <v>16</v>
      </c>
      <c r="D11" s="14">
        <v>1822373.94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v>1709122.79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1709122.79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1709122.79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514651.13999999966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f>D22</f>
        <v>514651.13999999966</v>
      </c>
    </row>
    <row r="25" spans="1:4" s="9" customFormat="1" ht="27.7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83" t="s">
        <v>248</v>
      </c>
    </row>
    <row r="32" spans="1:4" s="9" customFormat="1" ht="40.5" customHeight="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259051.07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259051.07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439981.72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439981.72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7025.033487511564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189851.53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174840.05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36504.48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189851.53</f>
        <v>189851.53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0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0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D60/132.62</f>
        <v>4537.181646810436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601721.03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554143.19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115698.36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11562.215134322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169353.39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155962.69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32563.11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169353.39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0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0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793.2061959171966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1327319.52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1222368.9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255215.77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1327319.52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0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0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16575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1581979.0661</v>
      </c>
    </row>
    <row r="103" spans="1:4" ht="15" hidden="1">
      <c r="A103" s="27">
        <v>1</v>
      </c>
      <c r="B103" s="32" t="s">
        <v>155</v>
      </c>
      <c r="C103" s="33"/>
      <c r="D103" s="34">
        <v>95659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99348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71859.38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94482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245282.38999999998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208731.43</v>
      </c>
    </row>
    <row r="110" spans="1:4" ht="15" hidden="1">
      <c r="A110" s="27"/>
      <c r="B110" s="40" t="s">
        <v>162</v>
      </c>
      <c r="C110" s="37"/>
      <c r="D110" s="34">
        <v>11950.33</v>
      </c>
    </row>
    <row r="111" spans="1:4" ht="15" hidden="1">
      <c r="A111" s="27" t="s">
        <v>7</v>
      </c>
      <c r="B111" s="41" t="s">
        <v>163</v>
      </c>
      <c r="C111" s="37"/>
      <c r="D111" s="34">
        <v>23132.63</v>
      </c>
    </row>
    <row r="112" spans="1:4" ht="15" hidden="1">
      <c r="A112" s="42" t="s">
        <v>7</v>
      </c>
      <c r="B112" s="43" t="s">
        <v>185</v>
      </c>
      <c r="C112" s="44"/>
      <c r="D112" s="86">
        <v>1468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366298.04000000004</v>
      </c>
    </row>
    <row r="114" spans="1:4" ht="45" hidden="1">
      <c r="A114" s="47" t="s">
        <v>7</v>
      </c>
      <c r="B114" s="48" t="s">
        <v>165</v>
      </c>
      <c r="C114" s="49"/>
      <c r="D114" s="50">
        <v>178674</v>
      </c>
    </row>
    <row r="115" spans="1:4" ht="15" hidden="1">
      <c r="A115" s="51" t="s">
        <v>7</v>
      </c>
      <c r="B115" s="52" t="s">
        <v>166</v>
      </c>
      <c r="C115" s="37"/>
      <c r="D115" s="34">
        <v>55210</v>
      </c>
    </row>
    <row r="116" spans="1:4" ht="15" hidden="1">
      <c r="A116" s="51" t="s">
        <v>7</v>
      </c>
      <c r="B116" s="52" t="s">
        <v>167</v>
      </c>
      <c r="C116" s="37"/>
      <c r="D116" s="34">
        <v>13215.7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6440</v>
      </c>
    </row>
    <row r="118" spans="1:4" ht="15" hidden="1">
      <c r="A118" s="51"/>
      <c r="B118" s="52" t="s">
        <v>230</v>
      </c>
      <c r="C118" s="37"/>
      <c r="D118" s="34">
        <v>1611</v>
      </c>
    </row>
    <row r="119" spans="1:4" ht="15" hidden="1">
      <c r="A119" s="51"/>
      <c r="B119" s="52" t="s">
        <v>231</v>
      </c>
      <c r="C119" s="37"/>
      <c r="D119" s="34">
        <v>4829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34927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43770.34</v>
      </c>
    </row>
    <row r="126" spans="1:4" ht="15" hidden="1">
      <c r="A126" s="51"/>
      <c r="B126" s="52" t="s">
        <v>248</v>
      </c>
      <c r="C126" s="37"/>
      <c r="D126" s="34">
        <v>43770.34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34061</v>
      </c>
    </row>
    <row r="137" spans="1:4" ht="15" hidden="1">
      <c r="A137" s="51"/>
      <c r="B137" s="54" t="s">
        <v>172</v>
      </c>
      <c r="C137" s="37"/>
      <c r="D137" s="34">
        <v>2518</v>
      </c>
    </row>
    <row r="138" spans="1:4" ht="15" hidden="1">
      <c r="A138" s="51"/>
      <c r="B138" s="54" t="s">
        <v>173</v>
      </c>
      <c r="C138" s="37"/>
      <c r="D138" s="34">
        <v>7591</v>
      </c>
    </row>
    <row r="139" spans="1:4" ht="15" hidden="1">
      <c r="A139" s="51"/>
      <c r="B139" s="54" t="s">
        <v>174</v>
      </c>
      <c r="C139" s="37"/>
      <c r="D139" s="34">
        <v>4353</v>
      </c>
    </row>
    <row r="140" spans="1:4" ht="15" hidden="1">
      <c r="A140" s="51"/>
      <c r="B140" s="54" t="s">
        <v>175</v>
      </c>
      <c r="C140" s="37"/>
      <c r="D140" s="34">
        <v>1350</v>
      </c>
    </row>
    <row r="141" spans="1:4" ht="15" hidden="1">
      <c r="A141" s="51"/>
      <c r="B141" s="54" t="s">
        <v>176</v>
      </c>
      <c r="C141" s="37"/>
      <c r="D141" s="34">
        <v>18249</v>
      </c>
    </row>
    <row r="142" spans="1:4" ht="15" hidden="1">
      <c r="A142" s="27">
        <v>7</v>
      </c>
      <c r="B142" s="32" t="s">
        <v>177</v>
      </c>
      <c r="C142" s="55"/>
      <c r="D142" s="34">
        <v>20466.13</v>
      </c>
    </row>
    <row r="143" spans="1:4" ht="15" hidden="1">
      <c r="A143" s="27">
        <f>SUM(A142)+1</f>
        <v>8</v>
      </c>
      <c r="B143" s="32" t="s">
        <v>178</v>
      </c>
      <c r="C143" s="55"/>
      <c r="D143" s="34">
        <v>11142.5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220823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1328.25</v>
      </c>
    </row>
    <row r="146" spans="1:4" ht="15" hidden="1">
      <c r="A146" s="27">
        <v>11</v>
      </c>
      <c r="B146" s="32" t="s">
        <v>181</v>
      </c>
      <c r="C146" s="33"/>
      <c r="D146" s="34">
        <f>D147+11699+113472+106770</f>
        <v>345465.3761</v>
      </c>
    </row>
    <row r="147" spans="1:4" ht="30" hidden="1">
      <c r="A147" s="28" t="s">
        <v>182</v>
      </c>
      <c r="B147" s="57" t="s">
        <v>183</v>
      </c>
      <c r="C147" s="58"/>
      <c r="D147" s="87">
        <f>80*78.5*12+(1709122.79+2107314.82)*0.01</f>
        <v>113524.3761</v>
      </c>
    </row>
    <row r="148" spans="1:4" ht="30" hidden="1">
      <c r="A148" s="59">
        <v>12</v>
      </c>
      <c r="B148" s="60" t="s">
        <v>184</v>
      </c>
      <c r="C148" s="33"/>
      <c r="D148" s="34">
        <v>9825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9">
      <selection activeCell="B61" sqref="B61"/>
    </sheetView>
  </sheetViews>
  <sheetFormatPr defaultColWidth="9.140625" defaultRowHeight="15"/>
  <cols>
    <col min="1" max="1" width="5.8515625" style="2" customWidth="1"/>
    <col min="2" max="2" width="60.28125" style="3" customWidth="1"/>
    <col min="3" max="3" width="7.57421875" style="1" customWidth="1"/>
    <col min="4" max="4" width="24.71093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5367.66+333508.26</f>
        <v>338875.92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338875.92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957365.93+22481.88</f>
        <v>979847.81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998521.5+16102.98</f>
        <v>1014624.48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1014624.48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1014624.48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304099.25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292352.69+11746.56</f>
        <v>304099.25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76.5">
      <c r="A31" s="19" t="s">
        <v>59</v>
      </c>
      <c r="B31" s="16" t="s">
        <v>52</v>
      </c>
      <c r="C31" s="8" t="s">
        <v>7</v>
      </c>
      <c r="D31" s="83" t="s">
        <v>262</v>
      </c>
    </row>
    <row r="32" spans="1:4" s="9" customFormat="1" ht="66.75" customHeight="1">
      <c r="A32" s="19" t="s">
        <v>60</v>
      </c>
      <c r="B32" s="16" t="s">
        <v>55</v>
      </c>
      <c r="C32" s="8" t="s">
        <v>7</v>
      </c>
      <c r="D32" s="83" t="s">
        <v>263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239516.24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239516.24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333749.02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333749.02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9627.343570767807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260178.96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241914.89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64686.78-0.01</f>
        <v>64686.77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260178.96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316105.62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-14034.83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9627.343570767807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141401.44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131475.33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35155.82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141401.44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187793.49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-8337.88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562.2240701343405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940803.27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874760.67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233906.43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940803.27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958932.16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44691.41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9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14654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1030436.4638999999</v>
      </c>
    </row>
    <row r="103" spans="1:4" ht="15" hidden="1">
      <c r="A103" s="27">
        <v>1</v>
      </c>
      <c r="B103" s="32" t="s">
        <v>155</v>
      </c>
      <c r="C103" s="33"/>
      <c r="D103" s="34">
        <v>57249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46727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7970.73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400664.52</v>
      </c>
    </row>
    <row r="114" spans="1:4" ht="45" hidden="1">
      <c r="A114" s="47" t="s">
        <v>7</v>
      </c>
      <c r="B114" s="48" t="s">
        <v>165</v>
      </c>
      <c r="C114" s="49"/>
      <c r="D114" s="50">
        <v>134180</v>
      </c>
    </row>
    <row r="115" spans="1:4" ht="15" hidden="1">
      <c r="A115" s="51" t="s">
        <v>7</v>
      </c>
      <c r="B115" s="52" t="s">
        <v>166</v>
      </c>
      <c r="C115" s="37"/>
      <c r="D115" s="34">
        <v>41462</v>
      </c>
    </row>
    <row r="116" spans="1:4" ht="15" hidden="1">
      <c r="A116" s="51" t="s">
        <v>7</v>
      </c>
      <c r="B116" s="52" t="s">
        <v>167</v>
      </c>
      <c r="C116" s="37"/>
      <c r="D116" s="34">
        <v>10442.11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1179</v>
      </c>
    </row>
    <row r="118" spans="1:4" ht="15" hidden="1">
      <c r="A118" s="51"/>
      <c r="B118" s="52" t="s">
        <v>230</v>
      </c>
      <c r="C118" s="37"/>
      <c r="D118" s="34">
        <v>1179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25553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162928.41</v>
      </c>
    </row>
    <row r="126" spans="1:4" ht="15" hidden="1">
      <c r="A126" s="51"/>
      <c r="B126" s="52" t="s">
        <v>261</v>
      </c>
      <c r="C126" s="37"/>
      <c r="D126" s="34">
        <v>48959</v>
      </c>
    </row>
    <row r="127" spans="1:4" ht="15" hidden="1">
      <c r="A127" s="51"/>
      <c r="B127" s="52" t="s">
        <v>251</v>
      </c>
      <c r="C127" s="37"/>
      <c r="D127" s="34">
        <v>92519.83</v>
      </c>
    </row>
    <row r="128" spans="1:4" ht="15" hidden="1">
      <c r="A128" s="51"/>
      <c r="B128" s="52" t="s">
        <v>243</v>
      </c>
      <c r="C128" s="37"/>
      <c r="D128" s="34">
        <v>8522.4</v>
      </c>
    </row>
    <row r="129" spans="1:4" ht="15" hidden="1">
      <c r="A129" s="51"/>
      <c r="B129" s="52" t="s">
        <v>252</v>
      </c>
      <c r="C129" s="37"/>
      <c r="D129" s="34">
        <v>12927.18</v>
      </c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24920</v>
      </c>
    </row>
    <row r="137" spans="1:4" ht="15" hidden="1">
      <c r="A137" s="51"/>
      <c r="B137" s="54" t="s">
        <v>172</v>
      </c>
      <c r="C137" s="37"/>
      <c r="D137" s="34">
        <v>1842</v>
      </c>
    </row>
    <row r="138" spans="1:4" ht="15" hidden="1">
      <c r="A138" s="51"/>
      <c r="B138" s="54" t="s">
        <v>173</v>
      </c>
      <c r="C138" s="37"/>
      <c r="D138" s="34">
        <v>5554</v>
      </c>
    </row>
    <row r="139" spans="1:4" ht="15" hidden="1">
      <c r="A139" s="51"/>
      <c r="B139" s="54" t="s">
        <v>174</v>
      </c>
      <c r="C139" s="37"/>
      <c r="D139" s="34">
        <v>3185</v>
      </c>
    </row>
    <row r="140" spans="1:4" ht="15" hidden="1">
      <c r="A140" s="51"/>
      <c r="B140" s="54" t="s">
        <v>175</v>
      </c>
      <c r="C140" s="37"/>
      <c r="D140" s="34">
        <v>987</v>
      </c>
    </row>
    <row r="141" spans="1:4" ht="15" hidden="1">
      <c r="A141" s="51"/>
      <c r="B141" s="54" t="s">
        <v>176</v>
      </c>
      <c r="C141" s="37"/>
      <c r="D141" s="34">
        <v>13352</v>
      </c>
    </row>
    <row r="142" spans="1:4" ht="15" hidden="1">
      <c r="A142" s="27">
        <v>7</v>
      </c>
      <c r="B142" s="32" t="s">
        <v>177</v>
      </c>
      <c r="C142" s="55"/>
      <c r="D142" s="34">
        <v>45831.58</v>
      </c>
    </row>
    <row r="143" spans="1:4" ht="15" hidden="1">
      <c r="A143" s="27">
        <f>SUM(A142)+1</f>
        <v>8</v>
      </c>
      <c r="B143" s="32" t="s">
        <v>178</v>
      </c>
      <c r="C143" s="55"/>
      <c r="D143" s="34">
        <v>37505.82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161561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102.09</v>
      </c>
    </row>
    <row r="146" spans="1:4" ht="15" hidden="1">
      <c r="A146" s="27">
        <v>11</v>
      </c>
      <c r="B146" s="32" t="s">
        <v>181</v>
      </c>
      <c r="C146" s="33"/>
      <c r="D146" s="34">
        <f>D147+8559+83019+78116</f>
        <v>265636.7239</v>
      </c>
    </row>
    <row r="147" spans="1:4" ht="30" hidden="1">
      <c r="A147" s="28" t="s">
        <v>182</v>
      </c>
      <c r="B147" s="57" t="s">
        <v>183</v>
      </c>
      <c r="C147" s="58"/>
      <c r="D147" s="87">
        <f>78*78.5*12+(998521.5+1248150.89)*0.01</f>
        <v>95942.7239</v>
      </c>
    </row>
    <row r="148" spans="1:4" ht="30" hidden="1">
      <c r="A148" s="59">
        <v>12</v>
      </c>
      <c r="B148" s="60" t="s">
        <v>184</v>
      </c>
      <c r="C148" s="33"/>
      <c r="D148" s="34">
        <v>7188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60.00390625" style="3" customWidth="1"/>
    <col min="3" max="3" width="8.57421875" style="1" customWidth="1"/>
    <col min="4" max="4" width="24.003906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143376.68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143376.68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777738.66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703777.33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703777.33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D16</f>
        <v>703777.33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217338.01000000013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217338.01000000013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3">
        <v>0</v>
      </c>
    </row>
    <row r="32" spans="1:4" s="9" customFormat="1" ht="16.5" customHeight="1">
      <c r="A32" s="19" t="s">
        <v>60</v>
      </c>
      <c r="B32" s="16" t="s">
        <v>55</v>
      </c>
      <c r="C32" s="8" t="s">
        <v>7</v>
      </c>
      <c r="D32" s="83">
        <v>0</v>
      </c>
    </row>
    <row r="33" spans="1:4" s="9" customFormat="1" ht="15.75" customHeight="1">
      <c r="A33" s="19" t="s">
        <v>61</v>
      </c>
      <c r="B33" s="16" t="s">
        <v>57</v>
      </c>
      <c r="C33" s="8" t="s">
        <v>7</v>
      </c>
      <c r="D33" s="83">
        <v>0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91908.54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91908.54999999999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13.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3596.2846455290346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100947.71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84225.69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16722.02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129432.5</f>
        <v>129432.5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88419.11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63308.86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3596.2846455290346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54907.46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45812.02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9095.44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54907.43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36433.43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26086.65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199.52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398979.66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332888.57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66091.09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332496.45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251456.24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127141.65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7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6421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737355.2361999999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46727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23675.27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199779.44</v>
      </c>
    </row>
    <row r="114" spans="1:4" ht="45" hidden="1">
      <c r="A114" s="47" t="s">
        <v>7</v>
      </c>
      <c r="B114" s="48" t="s">
        <v>165</v>
      </c>
      <c r="C114" s="49"/>
      <c r="D114" s="50">
        <v>110729</v>
      </c>
    </row>
    <row r="115" spans="1:4" ht="15" hidden="1">
      <c r="A115" s="51" t="s">
        <v>7</v>
      </c>
      <c r="B115" s="52" t="s">
        <v>166</v>
      </c>
      <c r="C115" s="37"/>
      <c r="D115" s="34">
        <v>34215</v>
      </c>
    </row>
    <row r="116" spans="1:4" ht="15" hidden="1">
      <c r="A116" s="51" t="s">
        <v>7</v>
      </c>
      <c r="B116" s="52" t="s">
        <v>167</v>
      </c>
      <c r="C116" s="37"/>
      <c r="D116" s="34">
        <v>8799.44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5981</v>
      </c>
    </row>
    <row r="118" spans="1:4" ht="15" hidden="1">
      <c r="A118" s="51"/>
      <c r="B118" s="52" t="s">
        <v>230</v>
      </c>
      <c r="C118" s="37"/>
      <c r="D118" s="34">
        <v>935</v>
      </c>
    </row>
    <row r="119" spans="1:4" ht="15" hidden="1">
      <c r="A119" s="51"/>
      <c r="B119" s="52" t="s">
        <v>231</v>
      </c>
      <c r="C119" s="37"/>
      <c r="D119" s="34">
        <v>5046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20278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0</v>
      </c>
    </row>
    <row r="126" spans="1:4" ht="15" hidden="1">
      <c r="A126" s="51"/>
      <c r="B126" s="52"/>
      <c r="C126" s="37"/>
      <c r="D126" s="34"/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19777</v>
      </c>
    </row>
    <row r="137" spans="1:4" ht="15" hidden="1">
      <c r="A137" s="51"/>
      <c r="B137" s="54" t="s">
        <v>172</v>
      </c>
      <c r="C137" s="37"/>
      <c r="D137" s="34">
        <v>1462</v>
      </c>
    </row>
    <row r="138" spans="1:4" ht="15" hidden="1">
      <c r="A138" s="51"/>
      <c r="B138" s="54" t="s">
        <v>173</v>
      </c>
      <c r="C138" s="37"/>
      <c r="D138" s="34">
        <v>4408</v>
      </c>
    </row>
    <row r="139" spans="1:4" ht="15" hidden="1">
      <c r="A139" s="51"/>
      <c r="B139" s="54" t="s">
        <v>174</v>
      </c>
      <c r="C139" s="37"/>
      <c r="D139" s="34">
        <v>2528</v>
      </c>
    </row>
    <row r="140" spans="1:4" ht="15" hidden="1">
      <c r="A140" s="51"/>
      <c r="B140" s="54" t="s">
        <v>175</v>
      </c>
      <c r="C140" s="37"/>
      <c r="D140" s="34">
        <v>784</v>
      </c>
    </row>
    <row r="141" spans="1:4" ht="15" hidden="1">
      <c r="A141" s="51"/>
      <c r="B141" s="54" t="s">
        <v>176</v>
      </c>
      <c r="C141" s="37"/>
      <c r="D141" s="34">
        <v>10595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29702.51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128211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1518.98</v>
      </c>
    </row>
    <row r="146" spans="1:4" ht="15" hidden="1">
      <c r="A146" s="27">
        <v>11</v>
      </c>
      <c r="B146" s="32" t="s">
        <v>181</v>
      </c>
      <c r="C146" s="33"/>
      <c r="D146" s="34">
        <f>D147+6792+65882+61991</f>
        <v>206620.0362</v>
      </c>
    </row>
    <row r="147" spans="1:4" ht="30" hidden="1">
      <c r="A147" s="28" t="s">
        <v>182</v>
      </c>
      <c r="B147" s="57" t="s">
        <v>183</v>
      </c>
      <c r="C147" s="58"/>
      <c r="D147" s="87">
        <f>64*78.5*12+(703777.33+462926.29)*0.01</f>
        <v>71955.0362</v>
      </c>
    </row>
    <row r="148" spans="1:4" ht="30" hidden="1">
      <c r="A148" s="59">
        <v>12</v>
      </c>
      <c r="B148" s="60" t="s">
        <v>184</v>
      </c>
      <c r="C148" s="33"/>
      <c r="D148" s="34">
        <v>5705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1">
      <selection activeCell="B9" sqref="B9"/>
    </sheetView>
  </sheetViews>
  <sheetFormatPr defaultColWidth="9.140625" defaultRowHeight="15"/>
  <cols>
    <col min="1" max="1" width="5.8515625" style="2" customWidth="1"/>
    <col min="2" max="2" width="59.7109375" style="3" customWidth="1"/>
    <col min="3" max="3" width="7.8515625" style="1" customWidth="1"/>
    <col min="4" max="4" width="24.57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34438.41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34438.41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881749.44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858911.34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858911.34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858911.34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57276.51000000001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57276.51000000001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6.5" customHeight="1">
      <c r="A31" s="19" t="s">
        <v>59</v>
      </c>
      <c r="B31" s="16" t="s">
        <v>52</v>
      </c>
      <c r="C31" s="8" t="s">
        <v>7</v>
      </c>
      <c r="D31" s="83" t="s">
        <v>234</v>
      </c>
    </row>
    <row r="32" spans="1:4" s="9" customFormat="1" ht="38.25" customHeight="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55673.48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55673.479999999996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1460.3359458496614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40991.63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36592.17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4399.46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40991.63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49802.97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-2211.21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820.632773292603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112828.8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100719.36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12109.44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112828.8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213062.89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9929.88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2280.9687191422645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35126.83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31356.81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3770.02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35126.83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46651.51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-2071.29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190.1870000749707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329786.16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294391.6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35394.56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329786.16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336141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15665.98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27056</v>
      </c>
    </row>
    <row r="99" spans="1:2" ht="15" customHeight="1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765599.6128</v>
      </c>
    </row>
    <row r="103" spans="1:4" ht="15" hidden="1">
      <c r="A103" s="27">
        <v>1</v>
      </c>
      <c r="B103" s="32" t="s">
        <v>155</v>
      </c>
      <c r="C103" s="33"/>
      <c r="D103" s="34">
        <v>95659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49598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7483.12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37793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132884.74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94877.66</v>
      </c>
    </row>
    <row r="110" spans="1:4" ht="15" hidden="1">
      <c r="A110" s="27"/>
      <c r="B110" s="40" t="s">
        <v>162</v>
      </c>
      <c r="C110" s="37"/>
      <c r="D110" s="34">
        <v>5431.98</v>
      </c>
    </row>
    <row r="111" spans="1:4" ht="15" hidden="1">
      <c r="A111" s="27" t="s">
        <v>7</v>
      </c>
      <c r="B111" s="41" t="s">
        <v>163</v>
      </c>
      <c r="C111" s="37"/>
      <c r="D111" s="34">
        <v>31841.1</v>
      </c>
    </row>
    <row r="112" spans="1:4" ht="15" hidden="1">
      <c r="A112" s="42" t="s">
        <v>7</v>
      </c>
      <c r="B112" s="43" t="s">
        <v>185</v>
      </c>
      <c r="C112" s="44"/>
      <c r="D112" s="86">
        <v>734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164991.87</v>
      </c>
    </row>
    <row r="114" spans="1:4" ht="45" hidden="1">
      <c r="A114" s="47" t="s">
        <v>7</v>
      </c>
      <c r="B114" s="48" t="s">
        <v>165</v>
      </c>
      <c r="C114" s="49"/>
      <c r="D114" s="50">
        <v>88043</v>
      </c>
    </row>
    <row r="115" spans="1:4" ht="15" hidden="1">
      <c r="A115" s="51" t="s">
        <v>7</v>
      </c>
      <c r="B115" s="52" t="s">
        <v>166</v>
      </c>
      <c r="C115" s="37"/>
      <c r="D115" s="34">
        <v>27205</v>
      </c>
    </row>
    <row r="116" spans="1:4" ht="15" hidden="1">
      <c r="A116" s="51" t="s">
        <v>7</v>
      </c>
      <c r="B116" s="52" t="s">
        <v>167</v>
      </c>
      <c r="C116" s="37"/>
      <c r="D116" s="34">
        <v>6437.55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786</v>
      </c>
    </row>
    <row r="118" spans="1:4" ht="15" hidden="1">
      <c r="A118" s="51"/>
      <c r="B118" s="52" t="s">
        <v>230</v>
      </c>
      <c r="C118" s="37"/>
      <c r="D118" s="34">
        <v>786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17039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8865.32</v>
      </c>
    </row>
    <row r="126" spans="1:4" ht="15" hidden="1">
      <c r="A126" s="51"/>
      <c r="B126" s="52" t="s">
        <v>234</v>
      </c>
      <c r="C126" s="37"/>
      <c r="D126" s="34">
        <v>8865.32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16616</v>
      </c>
    </row>
    <row r="137" spans="1:4" ht="15" hidden="1">
      <c r="A137" s="51"/>
      <c r="B137" s="54" t="s">
        <v>172</v>
      </c>
      <c r="C137" s="37"/>
      <c r="D137" s="34">
        <v>1228</v>
      </c>
    </row>
    <row r="138" spans="1:4" ht="15" hidden="1">
      <c r="A138" s="51"/>
      <c r="B138" s="54" t="s">
        <v>173</v>
      </c>
      <c r="C138" s="37"/>
      <c r="D138" s="34">
        <v>3703</v>
      </c>
    </row>
    <row r="139" spans="1:4" ht="15" hidden="1">
      <c r="A139" s="51"/>
      <c r="B139" s="54" t="s">
        <v>174</v>
      </c>
      <c r="C139" s="37"/>
      <c r="D139" s="34">
        <v>2124</v>
      </c>
    </row>
    <row r="140" spans="1:4" ht="15" hidden="1">
      <c r="A140" s="51"/>
      <c r="B140" s="54" t="s">
        <v>175</v>
      </c>
      <c r="C140" s="37"/>
      <c r="D140" s="34">
        <v>658</v>
      </c>
    </row>
    <row r="141" spans="1:4" ht="15" hidden="1">
      <c r="A141" s="51"/>
      <c r="B141" s="54" t="s">
        <v>176</v>
      </c>
      <c r="C141" s="37"/>
      <c r="D141" s="34">
        <v>8903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56"/>
    </row>
    <row r="144" spans="1:4" ht="15" hidden="1">
      <c r="A144" s="27">
        <f>SUM(A143)+1</f>
        <v>9</v>
      </c>
      <c r="B144" s="32" t="s">
        <v>179</v>
      </c>
      <c r="C144" s="37"/>
      <c r="D144" s="34">
        <v>107727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619.17</v>
      </c>
    </row>
    <row r="146" spans="1:4" ht="15" hidden="1">
      <c r="A146" s="27">
        <v>11</v>
      </c>
      <c r="B146" s="32" t="s">
        <v>181</v>
      </c>
      <c r="C146" s="33"/>
      <c r="D146" s="34">
        <f>D147+5707+55357+52087</f>
        <v>164050.7128</v>
      </c>
    </row>
    <row r="147" spans="1:4" ht="30" hidden="1">
      <c r="A147" s="28" t="s">
        <v>182</v>
      </c>
      <c r="B147" s="57" t="s">
        <v>183</v>
      </c>
      <c r="C147" s="58"/>
      <c r="D147" s="87">
        <f>40*78.5*12+(858911.34+463059.94)*0.01</f>
        <v>50899.7128</v>
      </c>
    </row>
    <row r="148" spans="1:4" ht="30" hidden="1">
      <c r="A148" s="59">
        <v>12</v>
      </c>
      <c r="B148" s="60" t="s">
        <v>184</v>
      </c>
      <c r="C148" s="33"/>
      <c r="D148" s="34">
        <v>4793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8.7109375" style="1" customWidth="1"/>
    <col min="4" max="4" width="24.003906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126999.56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126999.56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2742064.5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2773344.25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2773344.25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2773344.25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95719.81000000006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95719.81000000006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7.25" customHeight="1">
      <c r="A31" s="19" t="s">
        <v>59</v>
      </c>
      <c r="B31" s="16" t="s">
        <v>52</v>
      </c>
      <c r="C31" s="8" t="s">
        <v>7</v>
      </c>
      <c r="D31" s="83" t="s">
        <v>234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-571586.0700000001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571586.07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13.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4722.703954399714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132566.3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216939.02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-84372.72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128630.46</f>
        <v>128630.46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87871.22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62916.56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2644.4430140373843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363584.47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594990.28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-231405.81000000006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387869.46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224695.4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113610.8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7367.146968437099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113623.8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185940.44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-72316.64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113623.82</f>
        <v>113623.82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75394.27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53982.95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306.16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288300.64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471791.54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-183490.89999999997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870039.55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657982.6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332690.07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29456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2175100.6053</v>
      </c>
    </row>
    <row r="103" spans="1:4" ht="15" hidden="1">
      <c r="A103" s="27">
        <v>1</v>
      </c>
      <c r="B103" s="32" t="s">
        <v>155</v>
      </c>
      <c r="C103" s="33"/>
      <c r="D103" s="34">
        <v>191319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149127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40717.3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94482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324124.48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258758</v>
      </c>
    </row>
    <row r="110" spans="1:4" ht="15" hidden="1">
      <c r="A110" s="27"/>
      <c r="B110" s="40" t="s">
        <v>162</v>
      </c>
      <c r="C110" s="37"/>
      <c r="D110" s="34">
        <v>14814.48</v>
      </c>
    </row>
    <row r="111" spans="1:4" ht="15" hidden="1">
      <c r="A111" s="27" t="s">
        <v>7</v>
      </c>
      <c r="B111" s="41" t="s">
        <v>163</v>
      </c>
      <c r="C111" s="37"/>
      <c r="D111" s="34">
        <v>48350</v>
      </c>
    </row>
    <row r="112" spans="1:4" ht="15" hidden="1">
      <c r="A112" s="42" t="s">
        <v>7</v>
      </c>
      <c r="B112" s="43" t="s">
        <v>185</v>
      </c>
      <c r="C112" s="44"/>
      <c r="D112" s="86">
        <v>2202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519544.01</v>
      </c>
    </row>
    <row r="114" spans="1:4" ht="45" hidden="1">
      <c r="A114" s="47" t="s">
        <v>7</v>
      </c>
      <c r="B114" s="48" t="s">
        <v>165</v>
      </c>
      <c r="C114" s="49"/>
      <c r="D114" s="50">
        <v>270465</v>
      </c>
    </row>
    <row r="115" spans="1:4" ht="15" hidden="1">
      <c r="A115" s="51" t="s">
        <v>7</v>
      </c>
      <c r="B115" s="52" t="s">
        <v>166</v>
      </c>
      <c r="C115" s="37"/>
      <c r="D115" s="34">
        <v>83574</v>
      </c>
    </row>
    <row r="116" spans="1:4" ht="15" hidden="1">
      <c r="A116" s="51" t="s">
        <v>7</v>
      </c>
      <c r="B116" s="52" t="s">
        <v>167</v>
      </c>
      <c r="C116" s="37"/>
      <c r="D116" s="34">
        <v>20245.19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7492</v>
      </c>
    </row>
    <row r="118" spans="1:4" ht="15" hidden="1">
      <c r="A118" s="51"/>
      <c r="B118" s="52" t="s">
        <v>230</v>
      </c>
      <c r="C118" s="37"/>
      <c r="D118" s="34">
        <v>2446</v>
      </c>
    </row>
    <row r="119" spans="1:4" ht="15" hidden="1">
      <c r="A119" s="51"/>
      <c r="B119" s="52" t="s">
        <v>231</v>
      </c>
      <c r="C119" s="37"/>
      <c r="D119" s="34">
        <v>5046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53021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33038.82</v>
      </c>
    </row>
    <row r="126" spans="1:4" ht="15" hidden="1">
      <c r="A126" s="51"/>
      <c r="B126" s="52" t="s">
        <v>234</v>
      </c>
      <c r="C126" s="37"/>
      <c r="D126" s="34">
        <v>33038.82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51708</v>
      </c>
    </row>
    <row r="137" spans="1:4" ht="15" hidden="1">
      <c r="A137" s="51"/>
      <c r="B137" s="54" t="s">
        <v>172</v>
      </c>
      <c r="C137" s="37"/>
      <c r="D137" s="34">
        <v>3823</v>
      </c>
    </row>
    <row r="138" spans="1:4" ht="15" hidden="1">
      <c r="A138" s="51"/>
      <c r="B138" s="54" t="s">
        <v>173</v>
      </c>
      <c r="C138" s="37"/>
      <c r="D138" s="34">
        <v>11524</v>
      </c>
    </row>
    <row r="139" spans="1:4" ht="15" hidden="1">
      <c r="A139" s="51"/>
      <c r="B139" s="54" t="s">
        <v>174</v>
      </c>
      <c r="C139" s="37"/>
      <c r="D139" s="34">
        <v>6609</v>
      </c>
    </row>
    <row r="140" spans="1:4" ht="15" hidden="1">
      <c r="A140" s="51"/>
      <c r="B140" s="54" t="s">
        <v>175</v>
      </c>
      <c r="C140" s="37"/>
      <c r="D140" s="34">
        <v>2049</v>
      </c>
    </row>
    <row r="141" spans="1:4" ht="15" hidden="1">
      <c r="A141" s="51"/>
      <c r="B141" s="54" t="s">
        <v>176</v>
      </c>
      <c r="C141" s="37"/>
      <c r="D141" s="34">
        <v>27703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56"/>
    </row>
    <row r="144" spans="1:4" ht="15" hidden="1">
      <c r="A144" s="27">
        <f>SUM(A143)+1</f>
        <v>9</v>
      </c>
      <c r="B144" s="32" t="s">
        <v>179</v>
      </c>
      <c r="C144" s="37"/>
      <c r="D144" s="34">
        <v>335224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1845.76</v>
      </c>
    </row>
    <row r="146" spans="1:4" ht="15" hidden="1">
      <c r="A146" s="27">
        <v>11</v>
      </c>
      <c r="B146" s="32" t="s">
        <v>181</v>
      </c>
      <c r="C146" s="33"/>
      <c r="D146" s="34">
        <f>D147+17760+172257+162083</f>
        <v>503802.0553</v>
      </c>
    </row>
    <row r="147" spans="1:4" ht="30" hidden="1">
      <c r="A147" s="28" t="s">
        <v>182</v>
      </c>
      <c r="B147" s="57" t="s">
        <v>183</v>
      </c>
      <c r="C147" s="58"/>
      <c r="D147" s="87">
        <f>116*78.5*12+(2773344.25+1469661.28)*0.01</f>
        <v>151702.0553</v>
      </c>
    </row>
    <row r="148" spans="1:4" ht="30" hidden="1">
      <c r="A148" s="59">
        <v>12</v>
      </c>
      <c r="B148" s="60" t="s">
        <v>184</v>
      </c>
      <c r="C148" s="33"/>
      <c r="D148" s="34">
        <v>14915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40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59.8515625" style="3" customWidth="1"/>
    <col min="3" max="3" width="8.140625" style="1" customWidth="1"/>
    <col min="4" max="4" width="24.57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-124238.16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124238.16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v>0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1043492.52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778624.05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778624.05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778624.05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140630.30999999994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140630.30999999994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.75" customHeight="1">
      <c r="A31" s="19" t="s">
        <v>59</v>
      </c>
      <c r="B31" s="16" t="s">
        <v>52</v>
      </c>
      <c r="C31" s="8" t="s">
        <v>7</v>
      </c>
      <c r="D31" s="83" t="s">
        <v>234</v>
      </c>
    </row>
    <row r="32" spans="1:4" s="9" customFormat="1" ht="41.25" customHeight="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123076.64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123076.64000000001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1470.7841111506948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41284.91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33004.45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8280.460000000006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41284.91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50159.29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-2227.03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1045.2152883846097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143706.65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114883.58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28823.069999999992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143706.65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271371.8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12647.39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2515.9993995353043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38745.94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30974.71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7771.230000000003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38745.94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51458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-2284.69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224.85486242870573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389900.58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311698.7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78201.88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389900.58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397413.8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18521.63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15057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802429.8449</v>
      </c>
    </row>
    <row r="103" spans="1:4" ht="15" hidden="1">
      <c r="A103" s="27">
        <v>1</v>
      </c>
      <c r="B103" s="32" t="s">
        <v>155</v>
      </c>
      <c r="C103" s="33"/>
      <c r="D103" s="34">
        <v>38264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31428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49102.77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18896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130255.98000000001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104365.71</v>
      </c>
    </row>
    <row r="110" spans="1:4" ht="15" hidden="1">
      <c r="A110" s="27"/>
      <c r="B110" s="40" t="s">
        <v>162</v>
      </c>
      <c r="C110" s="37"/>
      <c r="D110" s="34">
        <v>5975.17</v>
      </c>
    </row>
    <row r="111" spans="1:4" ht="15" hidden="1">
      <c r="A111" s="27" t="s">
        <v>7</v>
      </c>
      <c r="B111" s="41" t="s">
        <v>163</v>
      </c>
      <c r="C111" s="37"/>
      <c r="D111" s="34">
        <v>19181.1</v>
      </c>
    </row>
    <row r="112" spans="1:4" ht="15" hidden="1">
      <c r="A112" s="42" t="s">
        <v>7</v>
      </c>
      <c r="B112" s="43" t="s">
        <v>185</v>
      </c>
      <c r="C112" s="44"/>
      <c r="D112" s="86">
        <v>734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216680.65000000002</v>
      </c>
    </row>
    <row r="114" spans="1:4" ht="45" hidden="1">
      <c r="A114" s="47" t="s">
        <v>7</v>
      </c>
      <c r="B114" s="48" t="s">
        <v>165</v>
      </c>
      <c r="C114" s="49"/>
      <c r="D114" s="50">
        <v>102690</v>
      </c>
    </row>
    <row r="115" spans="1:4" ht="15" hidden="1">
      <c r="A115" s="51" t="s">
        <v>7</v>
      </c>
      <c r="B115" s="52" t="s">
        <v>166</v>
      </c>
      <c r="C115" s="37"/>
      <c r="D115" s="34">
        <v>31731</v>
      </c>
    </row>
    <row r="116" spans="1:4" ht="15" hidden="1">
      <c r="A116" s="51" t="s">
        <v>7</v>
      </c>
      <c r="B116" s="52" t="s">
        <v>167</v>
      </c>
      <c r="C116" s="37"/>
      <c r="D116" s="34">
        <v>7644.45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929</v>
      </c>
    </row>
    <row r="118" spans="1:4" ht="15" hidden="1">
      <c r="A118" s="51"/>
      <c r="B118" s="52" t="s">
        <v>230</v>
      </c>
      <c r="C118" s="37"/>
      <c r="D118" s="34">
        <v>929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20145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33896.2</v>
      </c>
    </row>
    <row r="126" spans="1:4" ht="15" hidden="1">
      <c r="A126" s="51"/>
      <c r="B126" s="52" t="s">
        <v>234</v>
      </c>
      <c r="C126" s="37"/>
      <c r="D126" s="34">
        <v>33896.2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19645</v>
      </c>
    </row>
    <row r="137" spans="1:4" ht="15" hidden="1">
      <c r="A137" s="51"/>
      <c r="B137" s="54" t="s">
        <v>172</v>
      </c>
      <c r="C137" s="37"/>
      <c r="D137" s="34">
        <v>1452</v>
      </c>
    </row>
    <row r="138" spans="1:4" ht="15" hidden="1">
      <c r="A138" s="51"/>
      <c r="B138" s="54" t="s">
        <v>173</v>
      </c>
      <c r="C138" s="37"/>
      <c r="D138" s="34">
        <v>4378</v>
      </c>
    </row>
    <row r="139" spans="1:4" ht="15" hidden="1">
      <c r="A139" s="51"/>
      <c r="B139" s="54" t="s">
        <v>174</v>
      </c>
      <c r="C139" s="37"/>
      <c r="D139" s="34">
        <v>2511</v>
      </c>
    </row>
    <row r="140" spans="1:4" ht="15" hidden="1">
      <c r="A140" s="51"/>
      <c r="B140" s="54" t="s">
        <v>175</v>
      </c>
      <c r="C140" s="37"/>
      <c r="D140" s="34">
        <v>778</v>
      </c>
    </row>
    <row r="141" spans="1:4" ht="15" hidden="1">
      <c r="A141" s="51"/>
      <c r="B141" s="54" t="s">
        <v>176</v>
      </c>
      <c r="C141" s="37"/>
      <c r="D141" s="34">
        <v>10526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56"/>
    </row>
    <row r="144" spans="1:4" ht="15" hidden="1">
      <c r="A144" s="27">
        <f>SUM(A143)+1</f>
        <v>9</v>
      </c>
      <c r="B144" s="32" t="s">
        <v>179</v>
      </c>
      <c r="C144" s="37"/>
      <c r="D144" s="34">
        <v>127364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622.59</v>
      </c>
    </row>
    <row r="146" spans="1:4" ht="15" hidden="1">
      <c r="A146" s="27">
        <v>11</v>
      </c>
      <c r="B146" s="32" t="s">
        <v>181</v>
      </c>
      <c r="C146" s="33"/>
      <c r="D146" s="34">
        <f>D147+6748+65447+61582</f>
        <v>184148.8549</v>
      </c>
    </row>
    <row r="147" spans="1:4" ht="30" hidden="1">
      <c r="A147" s="28" t="s">
        <v>182</v>
      </c>
      <c r="B147" s="57" t="s">
        <v>183</v>
      </c>
      <c r="C147" s="58"/>
      <c r="D147" s="87">
        <f>40*78.5*12+(778624.05+490561.44)*0.01</f>
        <v>50371.8549</v>
      </c>
    </row>
    <row r="148" spans="1:4" ht="30" hidden="1">
      <c r="A148" s="59">
        <v>12</v>
      </c>
      <c r="B148" s="60" t="s">
        <v>184</v>
      </c>
      <c r="C148" s="33"/>
      <c r="D148" s="34">
        <v>5667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40" workbookViewId="0" topLeftCell="A1">
      <selection activeCell="B10" sqref="B10"/>
    </sheetView>
  </sheetViews>
  <sheetFormatPr defaultColWidth="9.140625" defaultRowHeight="15"/>
  <cols>
    <col min="1" max="1" width="5.8515625" style="2" customWidth="1"/>
    <col min="2" max="2" width="60.00390625" style="3" customWidth="1"/>
    <col min="3" max="3" width="8.8515625" style="1" customWidth="1"/>
    <col min="4" max="4" width="23.57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294932.18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294932.18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2118204.42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2088457.01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2088457.01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2088457.01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324679.5900000001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324679.5900000001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3">
        <v>0</v>
      </c>
    </row>
    <row r="32" spans="1:4" s="9" customFormat="1" ht="15.75" customHeight="1">
      <c r="A32" s="19" t="s">
        <v>60</v>
      </c>
      <c r="B32" s="16" t="s">
        <v>55</v>
      </c>
      <c r="C32" s="8" t="s">
        <v>7</v>
      </c>
      <c r="D32" s="83">
        <v>0</v>
      </c>
    </row>
    <row r="33" spans="1:4" s="9" customFormat="1" ht="15.75" customHeight="1">
      <c r="A33" s="19" t="s">
        <v>61</v>
      </c>
      <c r="B33" s="16" t="s">
        <v>57</v>
      </c>
      <c r="C33" s="8" t="s">
        <v>7</v>
      </c>
      <c r="D33" s="83">
        <v>0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-86501.02000000006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86501.02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3232.4855717848236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90735.87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98835.8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-8099.930000000008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93378.24</f>
        <v>93378.24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63789.4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45673.77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1924.6282638737362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264617.14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288239.34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-23622.20000000001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280587.33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162546.14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82186.8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5157.11383565856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79843.78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86971.38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-7127.600000000006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79843.81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52979.78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37933.99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302.61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533792.2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581443.49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-47651.29000000004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695530.75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498781.64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252194.66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20599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1829284.7702000001</v>
      </c>
    </row>
    <row r="103" spans="1:4" ht="15" hidden="1">
      <c r="A103" s="27">
        <v>1</v>
      </c>
      <c r="B103" s="32" t="s">
        <v>155</v>
      </c>
      <c r="C103" s="33"/>
      <c r="D103" s="34">
        <v>153055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165789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126889.19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56689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282068.76999999996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208731.43</v>
      </c>
    </row>
    <row r="110" spans="1:4" ht="15" hidden="1">
      <c r="A110" s="27"/>
      <c r="B110" s="40" t="s">
        <v>162</v>
      </c>
      <c r="C110" s="37"/>
      <c r="D110" s="34">
        <v>11950.33</v>
      </c>
    </row>
    <row r="111" spans="1:4" ht="15" hidden="1">
      <c r="A111" s="27" t="s">
        <v>7</v>
      </c>
      <c r="B111" s="41" t="s">
        <v>163</v>
      </c>
      <c r="C111" s="37"/>
      <c r="D111" s="34">
        <v>59919.01</v>
      </c>
    </row>
    <row r="112" spans="1:4" ht="15" hidden="1">
      <c r="A112" s="42" t="s">
        <v>7</v>
      </c>
      <c r="B112" s="43" t="s">
        <v>185</v>
      </c>
      <c r="C112" s="44"/>
      <c r="D112" s="86">
        <v>1468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373736.62</v>
      </c>
    </row>
    <row r="114" spans="1:4" ht="45" hidden="1">
      <c r="A114" s="47" t="s">
        <v>7</v>
      </c>
      <c r="B114" s="48" t="s">
        <v>165</v>
      </c>
      <c r="C114" s="49"/>
      <c r="D114" s="50">
        <v>206678</v>
      </c>
    </row>
    <row r="115" spans="1:4" ht="15" hidden="1">
      <c r="A115" s="51" t="s">
        <v>7</v>
      </c>
      <c r="B115" s="52" t="s">
        <v>166</v>
      </c>
      <c r="C115" s="37"/>
      <c r="D115" s="34">
        <v>63864</v>
      </c>
    </row>
    <row r="116" spans="1:4" ht="15" hidden="1">
      <c r="A116" s="51" t="s">
        <v>7</v>
      </c>
      <c r="B116" s="52" t="s">
        <v>167</v>
      </c>
      <c r="C116" s="37"/>
      <c r="D116" s="34">
        <v>15494.62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6932</v>
      </c>
    </row>
    <row r="118" spans="1:4" ht="15" hidden="1">
      <c r="A118" s="51"/>
      <c r="B118" s="52" t="s">
        <v>230</v>
      </c>
      <c r="C118" s="37"/>
      <c r="D118" s="34">
        <v>1886</v>
      </c>
    </row>
    <row r="119" spans="1:4" ht="15" hidden="1">
      <c r="A119" s="51"/>
      <c r="B119" s="52" t="s">
        <v>231</v>
      </c>
      <c r="C119" s="37"/>
      <c r="D119" s="34">
        <v>5046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40890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0</v>
      </c>
    </row>
    <row r="126" spans="1:4" ht="15" hidden="1">
      <c r="A126" s="51"/>
      <c r="B126" s="52"/>
      <c r="C126" s="37"/>
      <c r="D126" s="34"/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39878</v>
      </c>
    </row>
    <row r="137" spans="1:4" ht="15" hidden="1">
      <c r="A137" s="51"/>
      <c r="B137" s="54" t="s">
        <v>172</v>
      </c>
      <c r="C137" s="37"/>
      <c r="D137" s="34">
        <v>2948</v>
      </c>
    </row>
    <row r="138" spans="1:4" ht="15" hidden="1">
      <c r="A138" s="51"/>
      <c r="B138" s="54" t="s">
        <v>173</v>
      </c>
      <c r="C138" s="37"/>
      <c r="D138" s="34">
        <v>8888</v>
      </c>
    </row>
    <row r="139" spans="1:4" ht="15" hidden="1">
      <c r="A139" s="51"/>
      <c r="B139" s="54" t="s">
        <v>174</v>
      </c>
      <c r="C139" s="37"/>
      <c r="D139" s="34">
        <v>5097</v>
      </c>
    </row>
    <row r="140" spans="1:4" ht="15" hidden="1">
      <c r="A140" s="51"/>
      <c r="B140" s="54" t="s">
        <v>175</v>
      </c>
      <c r="C140" s="37"/>
      <c r="D140" s="34">
        <v>1580</v>
      </c>
    </row>
    <row r="141" spans="1:4" ht="15" hidden="1">
      <c r="A141" s="51"/>
      <c r="B141" s="54" t="s">
        <v>176</v>
      </c>
      <c r="C141" s="37"/>
      <c r="D141" s="34">
        <v>21365</v>
      </c>
    </row>
    <row r="142" spans="1:4" ht="15" hidden="1">
      <c r="A142" s="27">
        <v>7</v>
      </c>
      <c r="B142" s="32" t="s">
        <v>177</v>
      </c>
      <c r="C142" s="55"/>
      <c r="D142" s="34">
        <v>21099.67</v>
      </c>
    </row>
    <row r="143" spans="1:4" ht="15" hidden="1">
      <c r="A143" s="27">
        <f>SUM(A142)+1</f>
        <v>8</v>
      </c>
      <c r="B143" s="32" t="s">
        <v>178</v>
      </c>
      <c r="C143" s="55"/>
      <c r="D143" s="56"/>
    </row>
    <row r="144" spans="1:4" ht="15" hidden="1">
      <c r="A144" s="27">
        <f>SUM(A143)+1</f>
        <v>9</v>
      </c>
      <c r="B144" s="32" t="s">
        <v>179</v>
      </c>
      <c r="C144" s="37"/>
      <c r="D144" s="34">
        <v>258527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1586.05</v>
      </c>
    </row>
    <row r="146" spans="1:4" ht="15" hidden="1">
      <c r="A146" s="27">
        <v>11</v>
      </c>
      <c r="B146" s="32" t="s">
        <v>181</v>
      </c>
      <c r="C146" s="33"/>
      <c r="D146" s="34">
        <f>D147+13696+132846+125000</f>
        <v>378341.4702</v>
      </c>
    </row>
    <row r="147" spans="1:4" ht="30" hidden="1">
      <c r="A147" s="28" t="s">
        <v>182</v>
      </c>
      <c r="B147" s="57" t="s">
        <v>183</v>
      </c>
      <c r="C147" s="58"/>
      <c r="D147" s="87">
        <f>80*78.5*12+(2088457.01+1055490.01)*0.01</f>
        <v>106799.4702</v>
      </c>
    </row>
    <row r="148" spans="1:4" ht="30" hidden="1">
      <c r="A148" s="59">
        <v>12</v>
      </c>
      <c r="B148" s="60" t="s">
        <v>184</v>
      </c>
      <c r="C148" s="33"/>
      <c r="D148" s="34">
        <v>11503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48"/>
  <sheetViews>
    <sheetView view="pageLayout" zoomScaleSheetLayoutView="15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60.57421875" style="3" customWidth="1"/>
    <col min="3" max="3" width="8.140625" style="1" customWidth="1"/>
    <col min="4" max="4" width="22.71093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184572.71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184572.71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3393225.38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3317983.93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3317983.93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3317983.93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259814.15999999968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259814.15999999968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3.75">
      <c r="A31" s="19" t="s">
        <v>59</v>
      </c>
      <c r="B31" s="16" t="s">
        <v>52</v>
      </c>
      <c r="C31" s="8" t="s">
        <v>7</v>
      </c>
      <c r="D31" s="83" t="s">
        <v>279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83" t="s">
        <v>270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-692229.4299999999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692229.43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5750.5625222657645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161418.29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257104.12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-95685.82999999999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156151.32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106671.52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76377.74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3313.893592261255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455627.23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725714.76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-270087.53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395479.7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229104.7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115839.91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9064.45611452702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147092.57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234286.37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-87193.79999999999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147092.62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97602.25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69884.06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375.3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403626.2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642888.47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-239262.26999999996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1090085.4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824396.11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416832.3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55404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2967310.5565000004</v>
      </c>
    </row>
    <row r="103" spans="1:4" ht="15" hidden="1">
      <c r="A103" s="27">
        <v>1</v>
      </c>
      <c r="B103" s="32" t="s">
        <v>155</v>
      </c>
      <c r="C103" s="33"/>
      <c r="D103" s="34">
        <v>191319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194653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88267.81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188964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299080.79000000004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268522.45</v>
      </c>
    </row>
    <row r="110" spans="1:4" ht="15" hidden="1">
      <c r="A110" s="27"/>
      <c r="B110" s="40" t="s">
        <v>162</v>
      </c>
      <c r="C110" s="37"/>
      <c r="D110" s="34">
        <v>15373.51</v>
      </c>
    </row>
    <row r="111" spans="1:4" ht="15" hidden="1">
      <c r="A111" s="27" t="s">
        <v>7</v>
      </c>
      <c r="B111" s="41" t="s">
        <v>163</v>
      </c>
      <c r="C111" s="37"/>
      <c r="D111" s="34">
        <v>12982.83</v>
      </c>
    </row>
    <row r="112" spans="1:4" ht="15" hidden="1">
      <c r="A112" s="42" t="s">
        <v>7</v>
      </c>
      <c r="B112" s="43" t="s">
        <v>185</v>
      </c>
      <c r="C112" s="44"/>
      <c r="D112" s="86">
        <v>2202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972090.97</v>
      </c>
    </row>
    <row r="114" spans="1:4" ht="45" hidden="1">
      <c r="A114" s="47" t="s">
        <v>7</v>
      </c>
      <c r="B114" s="48" t="s">
        <v>165</v>
      </c>
      <c r="C114" s="49"/>
      <c r="D114" s="50">
        <v>332466</v>
      </c>
    </row>
    <row r="115" spans="1:4" ht="15" hidden="1">
      <c r="A115" s="51" t="s">
        <v>7</v>
      </c>
      <c r="B115" s="52" t="s">
        <v>166</v>
      </c>
      <c r="C115" s="37"/>
      <c r="D115" s="34">
        <v>102732</v>
      </c>
    </row>
    <row r="116" spans="1:4" ht="15" hidden="1">
      <c r="A116" s="51" t="s">
        <v>7</v>
      </c>
      <c r="B116" s="52" t="s">
        <v>167</v>
      </c>
      <c r="C116" s="37"/>
      <c r="D116" s="34">
        <v>25210.5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8109</v>
      </c>
    </row>
    <row r="118" spans="1:4" ht="15" hidden="1">
      <c r="A118" s="51"/>
      <c r="B118" s="52" t="s">
        <v>230</v>
      </c>
      <c r="C118" s="37"/>
      <c r="D118" s="34">
        <v>3063</v>
      </c>
    </row>
    <row r="119" spans="1:4" ht="15" hidden="1">
      <c r="A119" s="51"/>
      <c r="B119" s="52" t="s">
        <v>231</v>
      </c>
      <c r="C119" s="37"/>
      <c r="D119" s="34">
        <v>5046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66392</v>
      </c>
    </row>
    <row r="125" spans="1:6" ht="15" hidden="1">
      <c r="A125" s="51" t="s">
        <v>7</v>
      </c>
      <c r="B125" s="52" t="s">
        <v>170</v>
      </c>
      <c r="C125" s="37"/>
      <c r="D125" s="34">
        <f>SUM(D126:D135)</f>
        <v>372434.47</v>
      </c>
      <c r="F125" s="1" t="s">
        <v>278</v>
      </c>
    </row>
    <row r="126" spans="1:4" ht="15" hidden="1">
      <c r="A126" s="51"/>
      <c r="B126" s="52" t="s">
        <v>190</v>
      </c>
      <c r="C126" s="37"/>
      <c r="D126" s="34">
        <v>42154</v>
      </c>
    </row>
    <row r="127" spans="1:4" ht="15" hidden="1">
      <c r="A127" s="51"/>
      <c r="B127" s="52" t="s">
        <v>194</v>
      </c>
      <c r="C127" s="37"/>
      <c r="D127" s="34">
        <v>37861</v>
      </c>
    </row>
    <row r="128" spans="1:4" ht="15" hidden="1">
      <c r="A128" s="51"/>
      <c r="B128" s="52" t="s">
        <v>235</v>
      </c>
      <c r="C128" s="37"/>
      <c r="D128" s="34">
        <v>292419.47</v>
      </c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64747</v>
      </c>
    </row>
    <row r="137" spans="1:4" ht="15" hidden="1">
      <c r="A137" s="51"/>
      <c r="B137" s="54" t="s">
        <v>172</v>
      </c>
      <c r="C137" s="37"/>
      <c r="D137" s="34">
        <v>4787</v>
      </c>
    </row>
    <row r="138" spans="1:4" ht="15" hidden="1">
      <c r="A138" s="51"/>
      <c r="B138" s="54" t="s">
        <v>173</v>
      </c>
      <c r="C138" s="37"/>
      <c r="D138" s="34">
        <v>14430</v>
      </c>
    </row>
    <row r="139" spans="1:4" ht="15" hidden="1">
      <c r="A139" s="51"/>
      <c r="B139" s="54" t="s">
        <v>174</v>
      </c>
      <c r="C139" s="37"/>
      <c r="D139" s="34">
        <v>8275</v>
      </c>
    </row>
    <row r="140" spans="1:4" ht="15" hidden="1">
      <c r="A140" s="51"/>
      <c r="B140" s="54" t="s">
        <v>175</v>
      </c>
      <c r="C140" s="37"/>
      <c r="D140" s="34">
        <v>2565</v>
      </c>
    </row>
    <row r="141" spans="1:4" ht="15" hidden="1">
      <c r="A141" s="51"/>
      <c r="B141" s="54" t="s">
        <v>176</v>
      </c>
      <c r="C141" s="37"/>
      <c r="D141" s="34">
        <v>34690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56"/>
    </row>
    <row r="144" spans="1:4" ht="15" hidden="1">
      <c r="A144" s="27">
        <f>SUM(A143)+1</f>
        <v>9</v>
      </c>
      <c r="B144" s="32" t="s">
        <v>179</v>
      </c>
      <c r="C144" s="37"/>
      <c r="D144" s="34">
        <v>419761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88.21</v>
      </c>
    </row>
    <row r="146" spans="1:4" ht="15" hidden="1">
      <c r="A146" s="27">
        <v>11</v>
      </c>
      <c r="B146" s="32" t="s">
        <v>181</v>
      </c>
      <c r="C146" s="33"/>
      <c r="D146" s="34">
        <f>D147+22238+215697+202958</f>
        <v>594408.7765</v>
      </c>
    </row>
    <row r="147" spans="1:4" ht="30" hidden="1">
      <c r="A147" s="28" t="s">
        <v>182</v>
      </c>
      <c r="B147" s="57" t="s">
        <v>183</v>
      </c>
      <c r="C147" s="58"/>
      <c r="D147" s="87">
        <f>108*78.5*12+(3317983.93+1859993.72)*0.01</f>
        <v>153515.7765</v>
      </c>
    </row>
    <row r="148" spans="1:4" ht="30" hidden="1">
      <c r="A148" s="59">
        <v>12</v>
      </c>
      <c r="B148" s="60" t="s">
        <v>184</v>
      </c>
      <c r="C148" s="33"/>
      <c r="D148" s="34">
        <v>18677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48"/>
  <sheetViews>
    <sheetView tabSelected="1" view="pageLayout" zoomScaleSheetLayoutView="13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9.28125" style="3" customWidth="1"/>
    <col min="3" max="3" width="8.00390625" style="1" customWidth="1"/>
    <col min="4" max="4" width="25.281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51623.31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51623.31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785098.38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737831.4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737831.4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737831.4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98890.28999999992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98890.28999999992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8" s="9" customFormat="1" ht="76.5">
      <c r="A31" s="19" t="s">
        <v>59</v>
      </c>
      <c r="B31" s="16" t="s">
        <v>52</v>
      </c>
      <c r="C31" s="8" t="s">
        <v>7</v>
      </c>
      <c r="D31" s="83" t="s">
        <v>267</v>
      </c>
      <c r="F31" s="88"/>
      <c r="G31" s="89"/>
      <c r="H31" s="89"/>
    </row>
    <row r="32" spans="1:8" s="9" customFormat="1" ht="63.75">
      <c r="A32" s="19" t="s">
        <v>60</v>
      </c>
      <c r="B32" s="16" t="s">
        <v>55</v>
      </c>
      <c r="C32" s="8" t="s">
        <v>7</v>
      </c>
      <c r="D32" s="83" t="s">
        <v>268</v>
      </c>
      <c r="F32" s="88"/>
      <c r="G32" s="89"/>
      <c r="H32" s="89"/>
    </row>
    <row r="33" spans="1:8" s="9" customFormat="1" ht="25.5">
      <c r="A33" s="19" t="s">
        <v>61</v>
      </c>
      <c r="B33" s="16" t="s">
        <v>57</v>
      </c>
      <c r="C33" s="8" t="s">
        <v>7</v>
      </c>
      <c r="D33" s="83" t="s">
        <v>264</v>
      </c>
      <c r="F33" s="88"/>
      <c r="G33" s="89"/>
      <c r="H33" s="89"/>
    </row>
    <row r="34" spans="1:8" s="9" customFormat="1" ht="16.5" customHeight="1">
      <c r="A34" s="97" t="s">
        <v>62</v>
      </c>
      <c r="B34" s="97"/>
      <c r="C34" s="97"/>
      <c r="D34" s="97"/>
      <c r="F34" s="88"/>
      <c r="G34" s="89"/>
      <c r="H34" s="89"/>
    </row>
    <row r="35" spans="1:8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  <c r="F35" s="88"/>
      <c r="G35" s="89"/>
      <c r="H35" s="89"/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82864.34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82864.34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3190.623441396509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89560.8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75854.33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13706.47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89560.8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108812.3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-4831.18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6.5" customHeight="1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3190.623441396509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49136.19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41616.34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7519.85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49136.19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65257.16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-2897.36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232.26803766990963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402755.1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341117.08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61638.02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402755.1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410516.02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19132.26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22155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770090.7315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56071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11687.58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262068.97</v>
      </c>
    </row>
    <row r="114" spans="1:4" ht="45" hidden="1">
      <c r="A114" s="47" t="s">
        <v>7</v>
      </c>
      <c r="B114" s="48" t="s">
        <v>165</v>
      </c>
      <c r="C114" s="49"/>
      <c r="D114" s="50">
        <v>105489</v>
      </c>
    </row>
    <row r="115" spans="1:4" ht="15" hidden="1">
      <c r="A115" s="51" t="s">
        <v>7</v>
      </c>
      <c r="B115" s="52" t="s">
        <v>166</v>
      </c>
      <c r="C115" s="37"/>
      <c r="D115" s="34">
        <v>32596</v>
      </c>
    </row>
    <row r="116" spans="1:4" ht="15" hidden="1">
      <c r="A116" s="51" t="s">
        <v>7</v>
      </c>
      <c r="B116" s="52" t="s">
        <v>167</v>
      </c>
      <c r="C116" s="37"/>
      <c r="D116" s="34">
        <v>7976.69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944</v>
      </c>
    </row>
    <row r="118" spans="1:4" ht="15" hidden="1">
      <c r="A118" s="51"/>
      <c r="B118" s="52" t="s">
        <v>230</v>
      </c>
      <c r="C118" s="37"/>
      <c r="D118" s="34">
        <v>944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20470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74629.28</v>
      </c>
    </row>
    <row r="126" spans="1:7" ht="15" hidden="1">
      <c r="A126" s="51"/>
      <c r="B126" s="52" t="s">
        <v>198</v>
      </c>
      <c r="C126" s="37"/>
      <c r="D126" s="34">
        <v>38630</v>
      </c>
      <c r="F126" s="88"/>
      <c r="G126" s="90"/>
    </row>
    <row r="127" spans="1:7" ht="15" hidden="1">
      <c r="A127" s="51"/>
      <c r="B127" s="52" t="s">
        <v>240</v>
      </c>
      <c r="C127" s="37"/>
      <c r="D127" s="34">
        <v>3086.2</v>
      </c>
      <c r="F127" s="88"/>
      <c r="G127" s="90"/>
    </row>
    <row r="128" spans="1:7" ht="15" hidden="1">
      <c r="A128" s="51"/>
      <c r="B128" s="52" t="s">
        <v>241</v>
      </c>
      <c r="C128" s="37"/>
      <c r="D128" s="34">
        <v>5975.43</v>
      </c>
      <c r="F128" s="88"/>
      <c r="G128" s="90"/>
    </row>
    <row r="129" spans="1:7" ht="15" hidden="1">
      <c r="A129" s="51"/>
      <c r="B129" s="52" t="s">
        <v>249</v>
      </c>
      <c r="C129" s="37"/>
      <c r="D129" s="34">
        <v>20100</v>
      </c>
      <c r="F129" s="88"/>
      <c r="G129" s="90"/>
    </row>
    <row r="130" spans="1:7" ht="15" hidden="1">
      <c r="A130" s="51"/>
      <c r="B130" s="52" t="s">
        <v>250</v>
      </c>
      <c r="C130" s="37"/>
      <c r="D130" s="34">
        <v>6837.65</v>
      </c>
      <c r="F130" s="88"/>
      <c r="G130" s="90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19964</v>
      </c>
    </row>
    <row r="137" spans="1:4" ht="15" hidden="1">
      <c r="A137" s="51"/>
      <c r="B137" s="54" t="s">
        <v>172</v>
      </c>
      <c r="C137" s="37"/>
      <c r="D137" s="34">
        <v>1476</v>
      </c>
    </row>
    <row r="138" spans="1:4" ht="15" hidden="1">
      <c r="A138" s="51"/>
      <c r="B138" s="54" t="s">
        <v>173</v>
      </c>
      <c r="C138" s="37"/>
      <c r="D138" s="34">
        <v>4449</v>
      </c>
    </row>
    <row r="139" spans="1:4" ht="15" hidden="1">
      <c r="A139" s="51"/>
      <c r="B139" s="54" t="s">
        <v>174</v>
      </c>
      <c r="C139" s="37"/>
      <c r="D139" s="34">
        <v>2552</v>
      </c>
    </row>
    <row r="140" spans="1:4" ht="15" hidden="1">
      <c r="A140" s="51"/>
      <c r="B140" s="54" t="s">
        <v>175</v>
      </c>
      <c r="C140" s="37"/>
      <c r="D140" s="34">
        <v>791</v>
      </c>
    </row>
    <row r="141" spans="1:4" ht="15" hidden="1">
      <c r="A141" s="51"/>
      <c r="B141" s="54" t="s">
        <v>176</v>
      </c>
      <c r="C141" s="37"/>
      <c r="D141" s="34">
        <v>10696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56"/>
    </row>
    <row r="144" spans="1:4" ht="15" hidden="1">
      <c r="A144" s="27">
        <f>SUM(A143)+1</f>
        <v>9</v>
      </c>
      <c r="B144" s="32" t="s">
        <v>179</v>
      </c>
      <c r="C144" s="37"/>
      <c r="D144" s="34">
        <v>129424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1471.99</v>
      </c>
    </row>
    <row r="146" spans="1:4" ht="15" hidden="1">
      <c r="A146" s="27">
        <v>11</v>
      </c>
      <c r="B146" s="32" t="s">
        <v>181</v>
      </c>
      <c r="C146" s="33"/>
      <c r="D146" s="34">
        <f>D147+6857+66505+62578</f>
        <v>208192.19150000002</v>
      </c>
    </row>
    <row r="147" spans="1:4" ht="30" hidden="1">
      <c r="A147" s="28" t="s">
        <v>182</v>
      </c>
      <c r="B147" s="57" t="s">
        <v>183</v>
      </c>
      <c r="C147" s="58"/>
      <c r="D147" s="87">
        <f>64*78.5*12+(737831.4+458587.75)*0.01</f>
        <v>72252.1915</v>
      </c>
    </row>
    <row r="148" spans="1:4" ht="30" hidden="1">
      <c r="A148" s="59">
        <v>12</v>
      </c>
      <c r="B148" s="60" t="s">
        <v>184</v>
      </c>
      <c r="C148" s="33"/>
      <c r="D148" s="34">
        <v>5759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43"/>
  <sheetViews>
    <sheetView zoomScalePageLayoutView="85" workbookViewId="0" topLeftCell="A94">
      <selection activeCell="AE99" sqref="AE99"/>
    </sheetView>
  </sheetViews>
  <sheetFormatPr defaultColWidth="9.140625" defaultRowHeight="15"/>
  <cols>
    <col min="2" max="2" width="53.7109375" style="0" customWidth="1"/>
    <col min="3" max="3" width="11.57421875" style="0" customWidth="1"/>
    <col min="4" max="4" width="22.57421875" style="0" customWidth="1"/>
    <col min="5" max="5" width="21.00390625" style="0" customWidth="1"/>
    <col min="6" max="6" width="21.8515625" style="72" customWidth="1"/>
    <col min="7" max="7" width="21.8515625" style="0" customWidth="1"/>
    <col min="8" max="8" width="22.421875" style="0" customWidth="1"/>
    <col min="9" max="10" width="23.7109375" style="0" customWidth="1"/>
    <col min="11" max="11" width="22.7109375" style="0" customWidth="1"/>
    <col min="12" max="12" width="24.57421875" style="0" customWidth="1"/>
    <col min="13" max="13" width="24.140625" style="0" customWidth="1"/>
    <col min="14" max="14" width="24.00390625" style="0" customWidth="1"/>
    <col min="15" max="15" width="23.421875" style="0" customWidth="1"/>
    <col min="16" max="16" width="28.421875" style="0" customWidth="1"/>
    <col min="17" max="17" width="22.28125" style="0" customWidth="1"/>
    <col min="18" max="18" width="29.421875" style="0" customWidth="1"/>
    <col min="19" max="19" width="27.28125" style="0" customWidth="1"/>
    <col min="20" max="20" width="31.421875" style="0" customWidth="1"/>
    <col min="21" max="21" width="26.140625" style="0" customWidth="1"/>
    <col min="22" max="22" width="27.7109375" style="0" customWidth="1"/>
    <col min="23" max="23" width="26.57421875" style="0" customWidth="1"/>
    <col min="24" max="24" width="26.140625" style="0" customWidth="1"/>
    <col min="25" max="25" width="26.00390625" style="0" customWidth="1"/>
    <col min="26" max="26" width="27.7109375" style="0" customWidth="1"/>
    <col min="27" max="27" width="27.140625" style="0" customWidth="1"/>
    <col min="28" max="28" width="28.57421875" style="0" customWidth="1"/>
    <col min="29" max="29" width="27.28125" style="0" customWidth="1"/>
    <col min="30" max="30" width="26.00390625" style="0" customWidth="1"/>
    <col min="31" max="31" width="26.8515625" style="0" customWidth="1"/>
    <col min="32" max="32" width="24.57421875" style="0" customWidth="1"/>
  </cols>
  <sheetData>
    <row r="1" spans="1:32" ht="15.75" customHeight="1">
      <c r="A1" s="102" t="s">
        <v>200</v>
      </c>
      <c r="B1" s="102"/>
      <c r="C1" s="102"/>
      <c r="D1" s="10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76"/>
    </row>
    <row r="2" spans="1:32" ht="15">
      <c r="A2" s="1"/>
      <c r="B2" s="1"/>
      <c r="C2" s="1"/>
      <c r="D2" s="95" t="s">
        <v>201</v>
      </c>
      <c r="E2" s="95" t="s">
        <v>202</v>
      </c>
      <c r="F2" s="95" t="s">
        <v>203</v>
      </c>
      <c r="G2" s="95" t="s">
        <v>204</v>
      </c>
      <c r="H2" s="95" t="s">
        <v>205</v>
      </c>
      <c r="I2" s="95" t="s">
        <v>206</v>
      </c>
      <c r="J2" s="95" t="s">
        <v>207</v>
      </c>
      <c r="K2" s="95" t="s">
        <v>208</v>
      </c>
      <c r="L2" s="95" t="s">
        <v>209</v>
      </c>
      <c r="M2" s="95" t="s">
        <v>210</v>
      </c>
      <c r="N2" s="95" t="s">
        <v>211</v>
      </c>
      <c r="O2" s="95" t="s">
        <v>212</v>
      </c>
      <c r="P2" s="95" t="s">
        <v>213</v>
      </c>
      <c r="Q2" s="95" t="s">
        <v>214</v>
      </c>
      <c r="R2" s="95" t="s">
        <v>215</v>
      </c>
      <c r="S2" s="95" t="s">
        <v>216</v>
      </c>
      <c r="T2" s="95" t="s">
        <v>217</v>
      </c>
      <c r="U2" s="95" t="s">
        <v>218</v>
      </c>
      <c r="V2" s="95" t="s">
        <v>219</v>
      </c>
      <c r="W2" s="95" t="s">
        <v>220</v>
      </c>
      <c r="X2" s="95" t="s">
        <v>221</v>
      </c>
      <c r="Y2" s="95" t="s">
        <v>222</v>
      </c>
      <c r="Z2" s="95" t="s">
        <v>223</v>
      </c>
      <c r="AA2" s="95" t="s">
        <v>224</v>
      </c>
      <c r="AB2" s="95" t="s">
        <v>225</v>
      </c>
      <c r="AC2" s="95" t="s">
        <v>226</v>
      </c>
      <c r="AD2" s="95" t="s">
        <v>227</v>
      </c>
      <c r="AE2" s="95" t="s">
        <v>228</v>
      </c>
      <c r="AF2" s="96" t="s">
        <v>229</v>
      </c>
    </row>
    <row r="3" spans="1:32" ht="15.75" customHeight="1">
      <c r="A3" s="10" t="s">
        <v>14</v>
      </c>
      <c r="B3" s="11" t="s">
        <v>15</v>
      </c>
      <c r="C3" s="12" t="s">
        <v>16</v>
      </c>
      <c r="D3" s="63">
        <f>'Ленина 01'!D8</f>
        <v>192091.88</v>
      </c>
      <c r="E3" s="63">
        <f>'Ленина 02'!D8</f>
        <v>268961.92000000004</v>
      </c>
      <c r="F3" s="12">
        <f>'Ленина 02 корп.2'!D8</f>
        <v>325324.2</v>
      </c>
      <c r="G3" s="12">
        <f>'Ленина 02 корп.3'!D8</f>
        <v>341639.33</v>
      </c>
      <c r="H3" s="12">
        <f>'Ленина 03'!D8</f>
        <v>507175.6</v>
      </c>
      <c r="I3" s="12">
        <f>'Ленина 07'!D8</f>
        <v>282381.83</v>
      </c>
      <c r="J3" s="12">
        <f>'Ленина 3 корп.2'!D8</f>
        <v>163972.39</v>
      </c>
      <c r="K3" s="12">
        <f>'Ленина 5'!D8</f>
        <v>146886.71</v>
      </c>
      <c r="L3" s="12">
        <f>'Ленина 9'!D8</f>
        <v>225052.30000000002</v>
      </c>
      <c r="M3" s="12">
        <f>'Ленина 9а'!D8</f>
        <v>81933.06</v>
      </c>
      <c r="N3" s="12">
        <f>'Ленина 15'!D8</f>
        <v>103641.97</v>
      </c>
      <c r="O3" s="12">
        <f>'Ленина 19'!D8</f>
        <v>113756.03</v>
      </c>
      <c r="P3" s="12">
        <f>'Ленина 19а'!D8</f>
        <v>64915.82</v>
      </c>
      <c r="Q3" s="12">
        <f>'Первомайская 2'!D8</f>
        <v>36239.79</v>
      </c>
      <c r="R3" s="12">
        <f>'Первомайская 2а'!D8</f>
        <v>167718.07</v>
      </c>
      <c r="S3" s="12">
        <f>'Первомайская 04'!D8</f>
        <v>224924.56</v>
      </c>
      <c r="T3" s="12">
        <f>'Первомайская 04а'!D8</f>
        <v>375328.55000000005</v>
      </c>
      <c r="U3" s="12">
        <f>'Первомайская 04б'!D8</f>
        <v>562784.71</v>
      </c>
      <c r="V3" s="12">
        <f>'Первомайская 06в'!D8</f>
        <v>196684.58</v>
      </c>
      <c r="W3" s="12">
        <f>'Первомайская 08б'!D8</f>
        <v>401399.99</v>
      </c>
      <c r="X3" s="12">
        <f>'Первомайская 14'!D8</f>
        <v>338875.92</v>
      </c>
      <c r="Y3" s="12">
        <f>'Первомайская 20'!D8</f>
        <v>143376.68</v>
      </c>
      <c r="Z3" s="12">
        <f>'Второва 2'!D8</f>
        <v>34438.41</v>
      </c>
      <c r="AA3" s="12">
        <f>'Второва 4'!D8</f>
        <v>126999.56</v>
      </c>
      <c r="AB3" s="12">
        <f>'Второва 6'!D8</f>
        <v>-124238.16</v>
      </c>
      <c r="AC3" s="12">
        <f>'Второва 8'!D8</f>
        <v>294932.18</v>
      </c>
      <c r="AD3" s="12">
        <f>'Второва 8 корп.1'!D8</f>
        <v>184572.71</v>
      </c>
      <c r="AE3" s="12">
        <f>'Жулябина 8'!D8</f>
        <v>51623.31</v>
      </c>
      <c r="AF3" s="12">
        <f>SUM(D3:AE3)</f>
        <v>5833393.8999999985</v>
      </c>
    </row>
    <row r="4" spans="1:32" ht="15.75" customHeight="1">
      <c r="A4" s="10" t="s">
        <v>17</v>
      </c>
      <c r="B4" s="13" t="s">
        <v>18</v>
      </c>
      <c r="C4" s="12" t="s">
        <v>16</v>
      </c>
      <c r="D4" s="63">
        <f>'Ленина 01'!D9</f>
        <v>0</v>
      </c>
      <c r="E4" s="63">
        <f>'Ленина 02'!D9</f>
        <v>0</v>
      </c>
      <c r="F4" s="12">
        <f>'Ленина 02 корп.2'!D9</f>
        <v>0</v>
      </c>
      <c r="G4" s="12">
        <f>'Ленина 02 корп.3'!D9</f>
        <v>0</v>
      </c>
      <c r="H4" s="12">
        <f>'Ленина 03'!D9</f>
        <v>0</v>
      </c>
      <c r="I4" s="12">
        <f>'Ленина 07'!D9</f>
        <v>0</v>
      </c>
      <c r="J4" s="12">
        <f>'Ленина 3 корп.2'!D9</f>
        <v>0</v>
      </c>
      <c r="K4" s="12">
        <f>'Ленина 5'!D9</f>
        <v>0</v>
      </c>
      <c r="L4" s="12">
        <f>'Ленина 9'!D9</f>
        <v>0</v>
      </c>
      <c r="M4" s="12">
        <f>'Ленина 9а'!D9</f>
        <v>0</v>
      </c>
      <c r="N4" s="12">
        <f>'Ленина 15'!D9</f>
        <v>0</v>
      </c>
      <c r="O4" s="12">
        <f>'Ленина 19'!D9</f>
        <v>0</v>
      </c>
      <c r="P4" s="12">
        <f>'Ленина 19а'!D9</f>
        <v>0</v>
      </c>
      <c r="Q4" s="12">
        <f>'Первомайская 2'!D9</f>
        <v>0</v>
      </c>
      <c r="R4" s="12">
        <f>'Первомайская 2а'!D9</f>
        <v>0</v>
      </c>
      <c r="S4" s="12">
        <f>'Первомайская 04'!D9</f>
        <v>0</v>
      </c>
      <c r="T4" s="12">
        <f>'Первомайская 04а'!D9</f>
        <v>0</v>
      </c>
      <c r="U4" s="12">
        <f>'Первомайская 04б'!D9</f>
        <v>0</v>
      </c>
      <c r="V4" s="12">
        <f>'Первомайская 06в'!D9</f>
        <v>0</v>
      </c>
      <c r="W4" s="12">
        <f>'Первомайская 08б'!D9</f>
        <v>0</v>
      </c>
      <c r="X4" s="12">
        <f>'Первомайская 14'!D9</f>
        <v>0</v>
      </c>
      <c r="Y4" s="12">
        <f>'Первомайская 20'!D9</f>
        <v>0</v>
      </c>
      <c r="Z4" s="12">
        <f>'Второва 2'!D9</f>
        <v>0</v>
      </c>
      <c r="AA4" s="12">
        <f>'Второва 4'!D9</f>
        <v>0</v>
      </c>
      <c r="AB4" s="12">
        <f>'Второва 6'!D9</f>
        <v>124238.16</v>
      </c>
      <c r="AC4" s="12">
        <f>'Второва 8'!D9</f>
        <v>0</v>
      </c>
      <c r="AD4" s="12">
        <f>'Второва 8 корп.1'!D9</f>
        <v>0</v>
      </c>
      <c r="AE4" s="12">
        <f>'Жулябина 8'!D9</f>
        <v>0</v>
      </c>
      <c r="AF4" s="12">
        <f aca="true" t="shared" si="0" ref="AF4:AF67">SUM(D4:AE4)</f>
        <v>124238.16</v>
      </c>
    </row>
    <row r="5" spans="1:32" ht="15.75" customHeight="1">
      <c r="A5" s="10" t="s">
        <v>19</v>
      </c>
      <c r="B5" s="13" t="s">
        <v>20</v>
      </c>
      <c r="C5" s="12" t="s">
        <v>16</v>
      </c>
      <c r="D5" s="63">
        <f>'Ленина 01'!D10</f>
        <v>192091.88</v>
      </c>
      <c r="E5" s="63">
        <f>'Ленина 02'!D10</f>
        <v>268961.92000000004</v>
      </c>
      <c r="F5" s="12">
        <f>'Ленина 02 корп.2'!D10</f>
        <v>325324.2</v>
      </c>
      <c r="G5" s="12">
        <f>'Ленина 02 корп.3'!D10</f>
        <v>341639.33</v>
      </c>
      <c r="H5" s="12">
        <f>'Ленина 03'!D10</f>
        <v>507175.6</v>
      </c>
      <c r="I5" s="12">
        <f>'Ленина 07'!D10</f>
        <v>282381.83</v>
      </c>
      <c r="J5" s="12">
        <f>'Ленина 3 корп.2'!D10</f>
        <v>163972.39</v>
      </c>
      <c r="K5" s="12">
        <f>'Ленина 5'!D10</f>
        <v>146886.71</v>
      </c>
      <c r="L5" s="12">
        <f>'Ленина 9'!D10</f>
        <v>225052.30000000002</v>
      </c>
      <c r="M5" s="12">
        <f>'Ленина 9а'!D10</f>
        <v>81933.06</v>
      </c>
      <c r="N5" s="12">
        <f>'Ленина 15'!D10</f>
        <v>103641.97</v>
      </c>
      <c r="O5" s="12">
        <f>'Ленина 19'!D10</f>
        <v>113756.03</v>
      </c>
      <c r="P5" s="12">
        <f>'Ленина 19а'!D10</f>
        <v>64915.82</v>
      </c>
      <c r="Q5" s="12">
        <f>'Первомайская 2'!D10</f>
        <v>36239.79</v>
      </c>
      <c r="R5" s="12">
        <f>'Первомайская 2а'!D10</f>
        <v>167718.07</v>
      </c>
      <c r="S5" s="12">
        <f>'Первомайская 04'!D10</f>
        <v>224924.56</v>
      </c>
      <c r="T5" s="12">
        <f>'Первомайская 04а'!D10</f>
        <v>375328.55000000005</v>
      </c>
      <c r="U5" s="12">
        <f>'Первомайская 04б'!D10</f>
        <v>562784.71</v>
      </c>
      <c r="V5" s="12">
        <f>'Первомайская 06в'!D10</f>
        <v>196684.58</v>
      </c>
      <c r="W5" s="12">
        <f>'Первомайская 08б'!D10</f>
        <v>401399.99</v>
      </c>
      <c r="X5" s="12">
        <f>'Первомайская 14'!D10</f>
        <v>338875.92</v>
      </c>
      <c r="Y5" s="12">
        <f>'Первомайская 20'!D10</f>
        <v>143376.68</v>
      </c>
      <c r="Z5" s="12">
        <f>'Второва 2'!D10</f>
        <v>34438.41</v>
      </c>
      <c r="AA5" s="12">
        <f>'Второва 4'!D10</f>
        <v>126999.56</v>
      </c>
      <c r="AB5" s="12">
        <f>'Второва 6'!D10</f>
        <v>0</v>
      </c>
      <c r="AC5" s="12">
        <f>'Второва 8'!D10</f>
        <v>294932.18</v>
      </c>
      <c r="AD5" s="12">
        <f>'Второва 8 корп.1'!D10</f>
        <v>184572.71</v>
      </c>
      <c r="AE5" s="12">
        <f>'Жулябина 8'!D10</f>
        <v>51623.31</v>
      </c>
      <c r="AF5" s="12">
        <f t="shared" si="0"/>
        <v>5957632.059999999</v>
      </c>
    </row>
    <row r="6" spans="1:32" ht="15.75" customHeight="1">
      <c r="A6" s="10" t="s">
        <v>21</v>
      </c>
      <c r="B6" s="11" t="s">
        <v>22</v>
      </c>
      <c r="C6" s="12" t="s">
        <v>16</v>
      </c>
      <c r="D6" s="63">
        <f>'Ленина 01'!D11</f>
        <v>2193368.4</v>
      </c>
      <c r="E6" s="63">
        <f>'Ленина 02'!D11</f>
        <v>5578319.14</v>
      </c>
      <c r="F6" s="12">
        <f>'Ленина 02 корп.2'!D11</f>
        <v>3426505.2</v>
      </c>
      <c r="G6" s="12">
        <f>'Ленина 02 корп.3'!D11</f>
        <v>4175805.7199999997</v>
      </c>
      <c r="H6" s="12">
        <f>'Ленина 03'!D11</f>
        <v>6281747.58</v>
      </c>
      <c r="I6" s="12">
        <f>'Ленина 07'!D11</f>
        <v>5981844.64</v>
      </c>
      <c r="J6" s="12">
        <f>'Ленина 3 корп.2'!D11</f>
        <v>3122625.54</v>
      </c>
      <c r="K6" s="12">
        <f>'Ленина 5'!D11</f>
        <v>3995570.16</v>
      </c>
      <c r="L6" s="12">
        <f>'Ленина 9'!D11</f>
        <v>998484.5</v>
      </c>
      <c r="M6" s="12">
        <f>'Ленина 9а'!D11</f>
        <v>998628.72</v>
      </c>
      <c r="N6" s="12">
        <f>'Ленина 15'!D11</f>
        <v>838435.3</v>
      </c>
      <c r="O6" s="12">
        <f>'Ленина 19'!D11</f>
        <v>773695.28</v>
      </c>
      <c r="P6" s="12">
        <f>'Ленина 19а'!D11</f>
        <v>461895.3</v>
      </c>
      <c r="Q6" s="12">
        <f>'Первомайская 2'!D11</f>
        <v>788103</v>
      </c>
      <c r="R6" s="12">
        <f>'Первомайская 2а'!D11</f>
        <v>790634.22</v>
      </c>
      <c r="S6" s="12">
        <f>'Первомайская 04'!D11</f>
        <v>1505782.14</v>
      </c>
      <c r="T6" s="12">
        <f>'Первомайская 04а'!D11</f>
        <v>1529500.92</v>
      </c>
      <c r="U6" s="12">
        <f>'Первомайская 04б'!D11</f>
        <v>1466264.82</v>
      </c>
      <c r="V6" s="12">
        <f>'Первомайская 06в'!D11</f>
        <v>1766771.58</v>
      </c>
      <c r="W6" s="12">
        <f>'Первомайская 08б'!D11</f>
        <v>1822373.94</v>
      </c>
      <c r="X6" s="12">
        <f>'Первомайская 14'!D11</f>
        <v>979847.81</v>
      </c>
      <c r="Y6" s="12">
        <f>'Первомайская 20'!D11</f>
        <v>777738.66</v>
      </c>
      <c r="Z6" s="12">
        <f>'Второва 2'!D11</f>
        <v>881749.44</v>
      </c>
      <c r="AA6" s="12">
        <f>'Второва 4'!D11</f>
        <v>2742064.5</v>
      </c>
      <c r="AB6" s="12">
        <f>'Второва 6'!D11</f>
        <v>1043492.52</v>
      </c>
      <c r="AC6" s="12">
        <f>'Второва 8'!D11</f>
        <v>2118204.42</v>
      </c>
      <c r="AD6" s="12">
        <f>'Второва 8 корп.1'!D11</f>
        <v>3393225.38</v>
      </c>
      <c r="AE6" s="12">
        <f>'Жулябина 8'!D11</f>
        <v>785098.38</v>
      </c>
      <c r="AF6" s="12">
        <f t="shared" si="0"/>
        <v>61217777.20999999</v>
      </c>
    </row>
    <row r="7" spans="1:32" ht="15.75" customHeight="1">
      <c r="A7" s="6" t="s">
        <v>23</v>
      </c>
      <c r="B7" s="15" t="s">
        <v>24</v>
      </c>
      <c r="C7" s="8" t="s">
        <v>16</v>
      </c>
      <c r="D7" s="63">
        <f>'Ленина 01'!D12</f>
        <v>0</v>
      </c>
      <c r="E7" s="63">
        <f>'Ленина 02'!D12</f>
        <v>0</v>
      </c>
      <c r="F7" s="12">
        <f>'Ленина 02 корп.2'!D12</f>
        <v>0</v>
      </c>
      <c r="G7" s="12">
        <f>'Ленина 02 корп.3'!D12</f>
        <v>0</v>
      </c>
      <c r="H7" s="12">
        <f>'Ленина 03'!D12</f>
        <v>0</v>
      </c>
      <c r="I7" s="12">
        <f>'Ленина 07'!D12</f>
        <v>0</v>
      </c>
      <c r="J7" s="12">
        <f>'Ленина 3 корп.2'!D12</f>
        <v>0</v>
      </c>
      <c r="K7" s="12">
        <f>'Ленина 5'!D12</f>
        <v>0</v>
      </c>
      <c r="L7" s="12">
        <f>'Ленина 9'!D12</f>
        <v>0</v>
      </c>
      <c r="M7" s="12">
        <f>'Ленина 9а'!D12</f>
        <v>0</v>
      </c>
      <c r="N7" s="12">
        <f>'Ленина 15'!D12</f>
        <v>0</v>
      </c>
      <c r="O7" s="12">
        <f>'Ленина 19'!D12</f>
        <v>0</v>
      </c>
      <c r="P7" s="12">
        <f>'Ленина 19а'!D12</f>
        <v>0</v>
      </c>
      <c r="Q7" s="12">
        <f>'Первомайская 2'!D12</f>
        <v>0</v>
      </c>
      <c r="R7" s="12">
        <f>'Первомайская 2а'!D12</f>
        <v>0</v>
      </c>
      <c r="S7" s="12">
        <f>'Первомайская 04'!D12</f>
        <v>0</v>
      </c>
      <c r="T7" s="12">
        <f>'Первомайская 04а'!D12</f>
        <v>0</v>
      </c>
      <c r="U7" s="12">
        <f>'Первомайская 04б'!D12</f>
        <v>0</v>
      </c>
      <c r="V7" s="12">
        <f>'Первомайская 06в'!D12</f>
        <v>0</v>
      </c>
      <c r="W7" s="12">
        <f>'Первомайская 08б'!D12</f>
        <v>0</v>
      </c>
      <c r="X7" s="12">
        <f>'Первомайская 14'!D12</f>
        <v>0</v>
      </c>
      <c r="Y7" s="12">
        <f>'Первомайская 20'!D12</f>
        <v>0</v>
      </c>
      <c r="Z7" s="12">
        <f>'Второва 2'!D12</f>
        <v>0</v>
      </c>
      <c r="AA7" s="12">
        <f>'Второва 4'!D12</f>
        <v>0</v>
      </c>
      <c r="AB7" s="12">
        <f>'Второва 6'!D12</f>
        <v>0</v>
      </c>
      <c r="AC7" s="12">
        <f>'Второва 8'!D12</f>
        <v>0</v>
      </c>
      <c r="AD7" s="12">
        <f>'Второва 8 корп.1'!D12</f>
        <v>0</v>
      </c>
      <c r="AE7" s="12">
        <f>'Жулябина 8'!D12</f>
        <v>0</v>
      </c>
      <c r="AF7" s="12">
        <f t="shared" si="0"/>
        <v>0</v>
      </c>
    </row>
    <row r="8" spans="1:32" ht="15.75" customHeight="1">
      <c r="A8" s="6" t="s">
        <v>25</v>
      </c>
      <c r="B8" s="15" t="s">
        <v>26</v>
      </c>
      <c r="C8" s="8" t="s">
        <v>16</v>
      </c>
      <c r="D8" s="63">
        <f>'Ленина 01'!D13</f>
        <v>0</v>
      </c>
      <c r="E8" s="63">
        <f>'Ленина 02'!D13</f>
        <v>0</v>
      </c>
      <c r="F8" s="12">
        <f>'Ленина 02 корп.2'!D13</f>
        <v>0</v>
      </c>
      <c r="G8" s="12">
        <f>'Ленина 02 корп.3'!D13</f>
        <v>0</v>
      </c>
      <c r="H8" s="12">
        <f>'Ленина 03'!D13</f>
        <v>0</v>
      </c>
      <c r="I8" s="12">
        <f>'Ленина 07'!D13</f>
        <v>0</v>
      </c>
      <c r="J8" s="12">
        <f>'Ленина 3 корп.2'!D13</f>
        <v>0</v>
      </c>
      <c r="K8" s="12">
        <f>'Ленина 5'!D13</f>
        <v>0</v>
      </c>
      <c r="L8" s="12">
        <f>'Ленина 9'!D13</f>
        <v>0</v>
      </c>
      <c r="M8" s="12">
        <f>'Ленина 9а'!D13</f>
        <v>0</v>
      </c>
      <c r="N8" s="12">
        <f>'Ленина 15'!D13</f>
        <v>0</v>
      </c>
      <c r="O8" s="12">
        <f>'Ленина 19'!D13</f>
        <v>0</v>
      </c>
      <c r="P8" s="12">
        <f>'Ленина 19а'!D13</f>
        <v>0</v>
      </c>
      <c r="Q8" s="12">
        <f>'Первомайская 2'!D13</f>
        <v>0</v>
      </c>
      <c r="R8" s="12">
        <f>'Первомайская 2а'!D13</f>
        <v>0</v>
      </c>
      <c r="S8" s="12">
        <f>'Первомайская 04'!D13</f>
        <v>0</v>
      </c>
      <c r="T8" s="12">
        <f>'Первомайская 04а'!D13</f>
        <v>0</v>
      </c>
      <c r="U8" s="12">
        <f>'Первомайская 04б'!D13</f>
        <v>0</v>
      </c>
      <c r="V8" s="12">
        <f>'Первомайская 06в'!D13</f>
        <v>0</v>
      </c>
      <c r="W8" s="12">
        <f>'Первомайская 08б'!D13</f>
        <v>0</v>
      </c>
      <c r="X8" s="12">
        <f>'Первомайская 14'!D13</f>
        <v>0</v>
      </c>
      <c r="Y8" s="12">
        <f>'Первомайская 20'!D13</f>
        <v>0</v>
      </c>
      <c r="Z8" s="12">
        <f>'Второва 2'!D13</f>
        <v>0</v>
      </c>
      <c r="AA8" s="12">
        <f>'Второва 4'!D13</f>
        <v>0</v>
      </c>
      <c r="AB8" s="12">
        <f>'Второва 6'!D13</f>
        <v>0</v>
      </c>
      <c r="AC8" s="12">
        <f>'Второва 8'!D13</f>
        <v>0</v>
      </c>
      <c r="AD8" s="12">
        <f>'Второва 8 корп.1'!D13</f>
        <v>0</v>
      </c>
      <c r="AE8" s="12">
        <f>'Жулябина 8'!D13</f>
        <v>0</v>
      </c>
      <c r="AF8" s="12">
        <f t="shared" si="0"/>
        <v>0</v>
      </c>
    </row>
    <row r="9" spans="1:32" ht="15.75" customHeight="1">
      <c r="A9" s="6" t="s">
        <v>27</v>
      </c>
      <c r="B9" s="15" t="s">
        <v>28</v>
      </c>
      <c r="C9" s="8" t="s">
        <v>16</v>
      </c>
      <c r="D9" s="63">
        <f>'Ленина 01'!D14</f>
        <v>0</v>
      </c>
      <c r="E9" s="63">
        <f>'Ленина 02'!D14</f>
        <v>0</v>
      </c>
      <c r="F9" s="12">
        <f>'Ленина 02 корп.2'!D14</f>
        <v>0</v>
      </c>
      <c r="G9" s="12">
        <f>'Ленина 02 корп.3'!D14</f>
        <v>0</v>
      </c>
      <c r="H9" s="12">
        <f>'Ленина 03'!D14</f>
        <v>0</v>
      </c>
      <c r="I9" s="12">
        <f>'Ленина 07'!D14</f>
        <v>0</v>
      </c>
      <c r="J9" s="12">
        <f>'Ленина 3 корп.2'!D14</f>
        <v>0</v>
      </c>
      <c r="K9" s="12">
        <f>'Ленина 5'!D14</f>
        <v>0</v>
      </c>
      <c r="L9" s="12">
        <f>'Ленина 9'!D14</f>
        <v>0</v>
      </c>
      <c r="M9" s="12">
        <f>'Ленина 9а'!D14</f>
        <v>0</v>
      </c>
      <c r="N9" s="12">
        <f>'Ленина 15'!D14</f>
        <v>0</v>
      </c>
      <c r="O9" s="12">
        <f>'Ленина 19'!D14</f>
        <v>0</v>
      </c>
      <c r="P9" s="12">
        <f>'Ленина 19а'!D14</f>
        <v>0</v>
      </c>
      <c r="Q9" s="12">
        <f>'Первомайская 2'!D14</f>
        <v>0</v>
      </c>
      <c r="R9" s="12">
        <f>'Первомайская 2а'!D14</f>
        <v>0</v>
      </c>
      <c r="S9" s="12">
        <f>'Первомайская 04'!D14</f>
        <v>0</v>
      </c>
      <c r="T9" s="12">
        <f>'Первомайская 04а'!D14</f>
        <v>0</v>
      </c>
      <c r="U9" s="12">
        <f>'Первомайская 04б'!D14</f>
        <v>0</v>
      </c>
      <c r="V9" s="12">
        <f>'Первомайская 06в'!D14</f>
        <v>0</v>
      </c>
      <c r="W9" s="12">
        <f>'Первомайская 08б'!D14</f>
        <v>0</v>
      </c>
      <c r="X9" s="12">
        <f>'Первомайская 14'!D14</f>
        <v>0</v>
      </c>
      <c r="Y9" s="12">
        <f>'Первомайская 20'!D14</f>
        <v>0</v>
      </c>
      <c r="Z9" s="12">
        <f>'Второва 2'!D14</f>
        <v>0</v>
      </c>
      <c r="AA9" s="12">
        <f>'Второва 4'!D14</f>
        <v>0</v>
      </c>
      <c r="AB9" s="12">
        <f>'Второва 6'!D14</f>
        <v>0</v>
      </c>
      <c r="AC9" s="12">
        <f>'Второва 8'!D14</f>
        <v>0</v>
      </c>
      <c r="AD9" s="12">
        <f>'Второва 8 корп.1'!D14</f>
        <v>0</v>
      </c>
      <c r="AE9" s="12">
        <f>'Жулябина 8'!D14</f>
        <v>0</v>
      </c>
      <c r="AF9" s="12">
        <f t="shared" si="0"/>
        <v>0</v>
      </c>
    </row>
    <row r="10" spans="1:32" ht="15.75" customHeight="1">
      <c r="A10" s="6" t="s">
        <v>29</v>
      </c>
      <c r="B10" s="16" t="s">
        <v>30</v>
      </c>
      <c r="C10" s="8" t="s">
        <v>16</v>
      </c>
      <c r="D10" s="63">
        <f>'Ленина 01'!D15</f>
        <v>2227129.34</v>
      </c>
      <c r="E10" s="63">
        <f>'Ленина 02'!D15</f>
        <v>5526228.06</v>
      </c>
      <c r="F10" s="12">
        <f>'Ленина 02 корп.2'!D15</f>
        <v>3413307.87</v>
      </c>
      <c r="G10" s="12">
        <f>'Ленина 02 корп.3'!D15</f>
        <v>4201248.48</v>
      </c>
      <c r="H10" s="12">
        <f>'Ленина 03'!D15</f>
        <v>6210000.9799999995</v>
      </c>
      <c r="I10" s="12">
        <f>'Ленина 07'!D15</f>
        <v>5885279.85</v>
      </c>
      <c r="J10" s="12">
        <f>'Ленина 3 корп.2'!D15</f>
        <v>3030270.48</v>
      </c>
      <c r="K10" s="12">
        <f>'Ленина 5'!D15</f>
        <v>3950258.63</v>
      </c>
      <c r="L10" s="12">
        <f>'Ленина 9'!D15</f>
        <v>963344.3600000001</v>
      </c>
      <c r="M10" s="12">
        <f>'Ленина 9а'!D15</f>
        <v>984255.51</v>
      </c>
      <c r="N10" s="12">
        <f>'Ленина 15'!D15</f>
        <v>826243.68</v>
      </c>
      <c r="O10" s="12">
        <f>'Ленина 19'!D15</f>
        <v>753476.1</v>
      </c>
      <c r="P10" s="12">
        <f>'Ленина 19а'!D15</f>
        <v>437400.79</v>
      </c>
      <c r="Q10" s="12">
        <f>'Первомайская 2'!D15</f>
        <v>779984.97</v>
      </c>
      <c r="R10" s="12">
        <f>'Первомайская 2а'!D15</f>
        <v>786877.16</v>
      </c>
      <c r="S10" s="12">
        <f>'Первомайская 04'!D15</f>
        <v>1467360.24</v>
      </c>
      <c r="T10" s="12">
        <f>'Первомайская 04а'!D15</f>
        <v>1456982.0599999998</v>
      </c>
      <c r="U10" s="12">
        <f>'Первомайская 04б'!D15</f>
        <v>1398169.2899999998</v>
      </c>
      <c r="V10" s="12">
        <f>'Первомайская 06в'!D15</f>
        <v>1705426.57</v>
      </c>
      <c r="W10" s="12">
        <f>'Первомайская 08б'!D15</f>
        <v>1709122.79</v>
      </c>
      <c r="X10" s="12">
        <f>'Первомайская 14'!D15</f>
        <v>1014624.48</v>
      </c>
      <c r="Y10" s="12">
        <f>'Первомайская 20'!D15</f>
        <v>703777.33</v>
      </c>
      <c r="Z10" s="12">
        <f>'Второва 2'!D15</f>
        <v>858911.34</v>
      </c>
      <c r="AA10" s="12">
        <f>'Второва 4'!D15</f>
        <v>2773344.25</v>
      </c>
      <c r="AB10" s="12">
        <f>'Второва 6'!D15</f>
        <v>778624.05</v>
      </c>
      <c r="AC10" s="12">
        <f>'Второва 8'!D15</f>
        <v>2088457.01</v>
      </c>
      <c r="AD10" s="12">
        <f>'Второва 8 корп.1'!D15</f>
        <v>3317983.93</v>
      </c>
      <c r="AE10" s="12">
        <f>'Жулябина 8'!D15</f>
        <v>737831.4</v>
      </c>
      <c r="AF10" s="12">
        <f t="shared" si="0"/>
        <v>59985920.999999985</v>
      </c>
    </row>
    <row r="11" spans="1:32" ht="15.75" customHeight="1">
      <c r="A11" s="6" t="s">
        <v>31</v>
      </c>
      <c r="B11" s="15" t="s">
        <v>32</v>
      </c>
      <c r="C11" s="8" t="s">
        <v>16</v>
      </c>
      <c r="D11" s="63">
        <f>'Ленина 01'!D16</f>
        <v>2227129.34</v>
      </c>
      <c r="E11" s="63">
        <f>'Ленина 02'!D16</f>
        <v>5526228.06</v>
      </c>
      <c r="F11" s="12">
        <f>'Ленина 02 корп.2'!D16</f>
        <v>3413307.87</v>
      </c>
      <c r="G11" s="12">
        <f>'Ленина 02 корп.3'!D16</f>
        <v>4201248.48</v>
      </c>
      <c r="H11" s="12">
        <f>'Ленина 03'!D16</f>
        <v>6210000.9799999995</v>
      </c>
      <c r="I11" s="12">
        <f>'Ленина 07'!D16</f>
        <v>5885279.85</v>
      </c>
      <c r="J11" s="12">
        <f>'Ленина 3 корп.2'!D16</f>
        <v>3030270.48</v>
      </c>
      <c r="K11" s="12">
        <f>'Ленина 5'!D16</f>
        <v>3950258.63</v>
      </c>
      <c r="L11" s="12">
        <f>'Ленина 9'!D16</f>
        <v>963344.3600000001</v>
      </c>
      <c r="M11" s="12">
        <f>'Ленина 9а'!D16</f>
        <v>984255.51</v>
      </c>
      <c r="N11" s="12">
        <f>'Ленина 15'!D16</f>
        <v>826243.68</v>
      </c>
      <c r="O11" s="12">
        <f>'Ленина 19'!D16</f>
        <v>753476.1</v>
      </c>
      <c r="P11" s="12">
        <f>'Ленина 19а'!D16</f>
        <v>437400.79</v>
      </c>
      <c r="Q11" s="12">
        <f>'Первомайская 2'!D16</f>
        <v>779984.97</v>
      </c>
      <c r="R11" s="12">
        <f>'Первомайская 2а'!D16</f>
        <v>786877.16</v>
      </c>
      <c r="S11" s="12">
        <f>'Первомайская 04'!D16</f>
        <v>1467360.24</v>
      </c>
      <c r="T11" s="12">
        <f>'Первомайская 04а'!D16</f>
        <v>1456982.0599999998</v>
      </c>
      <c r="U11" s="12">
        <f>'Первомайская 04б'!D16</f>
        <v>1398169.2899999998</v>
      </c>
      <c r="V11" s="12">
        <f>'Первомайская 06в'!D16</f>
        <v>1705426.57</v>
      </c>
      <c r="W11" s="12">
        <f>'Первомайская 08б'!D16</f>
        <v>1709122.79</v>
      </c>
      <c r="X11" s="12">
        <f>'Первомайская 14'!D16</f>
        <v>1014624.48</v>
      </c>
      <c r="Y11" s="12">
        <f>'Первомайская 20'!D16</f>
        <v>703777.33</v>
      </c>
      <c r="Z11" s="12">
        <f>'Второва 2'!D16</f>
        <v>858911.34</v>
      </c>
      <c r="AA11" s="12">
        <f>'Второва 4'!D16</f>
        <v>2773344.25</v>
      </c>
      <c r="AB11" s="12">
        <f>'Второва 6'!D16</f>
        <v>778624.05</v>
      </c>
      <c r="AC11" s="12">
        <f>'Второва 8'!D16</f>
        <v>2088457.01</v>
      </c>
      <c r="AD11" s="12">
        <f>'Второва 8 корп.1'!D16</f>
        <v>3317983.93</v>
      </c>
      <c r="AE11" s="12">
        <f>'Жулябина 8'!D16</f>
        <v>737831.4</v>
      </c>
      <c r="AF11" s="12">
        <f t="shared" si="0"/>
        <v>59985920.999999985</v>
      </c>
    </row>
    <row r="12" spans="1:32" ht="15.75" customHeight="1">
      <c r="A12" s="6" t="s">
        <v>33</v>
      </c>
      <c r="B12" s="15" t="s">
        <v>34</v>
      </c>
      <c r="C12" s="8" t="s">
        <v>16</v>
      </c>
      <c r="D12" s="63">
        <f>'Ленина 01'!D17</f>
        <v>0</v>
      </c>
      <c r="E12" s="63">
        <f>'Ленина 02'!D17</f>
        <v>0</v>
      </c>
      <c r="F12" s="12">
        <f>'Ленина 02 корп.2'!D17</f>
        <v>0</v>
      </c>
      <c r="G12" s="12">
        <f>'Ленина 02 корп.3'!D17</f>
        <v>0</v>
      </c>
      <c r="H12" s="12">
        <f>'Ленина 03'!D17</f>
        <v>0</v>
      </c>
      <c r="I12" s="12">
        <f>'Ленина 07'!D17</f>
        <v>0</v>
      </c>
      <c r="J12" s="12">
        <f>'Ленина 3 корп.2'!D17</f>
        <v>0</v>
      </c>
      <c r="K12" s="12">
        <f>'Ленина 5'!D17</f>
        <v>0</v>
      </c>
      <c r="L12" s="12">
        <f>'Ленина 9'!D17</f>
        <v>0</v>
      </c>
      <c r="M12" s="12">
        <f>'Ленина 9а'!D17</f>
        <v>0</v>
      </c>
      <c r="N12" s="12">
        <f>'Ленина 15'!D17</f>
        <v>0</v>
      </c>
      <c r="O12" s="12">
        <f>'Ленина 19'!D17</f>
        <v>0</v>
      </c>
      <c r="P12" s="12">
        <f>'Ленина 19а'!D17</f>
        <v>0</v>
      </c>
      <c r="Q12" s="12">
        <f>'Первомайская 2'!D17</f>
        <v>0</v>
      </c>
      <c r="R12" s="12">
        <f>'Первомайская 2а'!D17</f>
        <v>0</v>
      </c>
      <c r="S12" s="12">
        <f>'Первомайская 04'!D17</f>
        <v>0</v>
      </c>
      <c r="T12" s="12">
        <f>'Первомайская 04а'!D17</f>
        <v>0</v>
      </c>
      <c r="U12" s="12">
        <f>'Первомайская 04б'!D17</f>
        <v>0</v>
      </c>
      <c r="V12" s="12">
        <f>'Первомайская 06в'!D17</f>
        <v>0</v>
      </c>
      <c r="W12" s="12">
        <f>'Первомайская 08б'!D17</f>
        <v>0</v>
      </c>
      <c r="X12" s="12">
        <f>'Первомайская 14'!D17</f>
        <v>0</v>
      </c>
      <c r="Y12" s="12">
        <f>'Первомайская 20'!D17</f>
        <v>0</v>
      </c>
      <c r="Z12" s="12">
        <f>'Второва 2'!D17</f>
        <v>0</v>
      </c>
      <c r="AA12" s="12">
        <f>'Второва 4'!D17</f>
        <v>0</v>
      </c>
      <c r="AB12" s="12">
        <f>'Второва 6'!D17</f>
        <v>0</v>
      </c>
      <c r="AC12" s="12">
        <f>'Второва 8'!D17</f>
        <v>0</v>
      </c>
      <c r="AD12" s="12">
        <f>'Второва 8 корп.1'!D17</f>
        <v>0</v>
      </c>
      <c r="AE12" s="12">
        <f>'Жулябина 8'!D17</f>
        <v>0</v>
      </c>
      <c r="AF12" s="12">
        <f t="shared" si="0"/>
        <v>0</v>
      </c>
    </row>
    <row r="13" spans="1:32" ht="15.75" customHeight="1">
      <c r="A13" s="6" t="s">
        <v>35</v>
      </c>
      <c r="B13" s="15" t="s">
        <v>36</v>
      </c>
      <c r="C13" s="8" t="s">
        <v>16</v>
      </c>
      <c r="D13" s="63">
        <f>'Ленина 01'!D18</f>
        <v>0</v>
      </c>
      <c r="E13" s="63">
        <f>'Ленина 02'!D18</f>
        <v>0</v>
      </c>
      <c r="F13" s="12">
        <f>'Ленина 02 корп.2'!D18</f>
        <v>0</v>
      </c>
      <c r="G13" s="12">
        <f>'Ленина 02 корп.3'!D18</f>
        <v>0</v>
      </c>
      <c r="H13" s="12">
        <f>'Ленина 03'!D18</f>
        <v>0</v>
      </c>
      <c r="I13" s="12">
        <f>'Ленина 07'!D18</f>
        <v>0</v>
      </c>
      <c r="J13" s="12">
        <f>'Ленина 3 корп.2'!D18</f>
        <v>0</v>
      </c>
      <c r="K13" s="12">
        <f>'Ленина 5'!D18</f>
        <v>0</v>
      </c>
      <c r="L13" s="12">
        <f>'Ленина 9'!D18</f>
        <v>0</v>
      </c>
      <c r="M13" s="12">
        <f>'Ленина 9а'!D18</f>
        <v>0</v>
      </c>
      <c r="N13" s="12">
        <f>'Ленина 15'!D18</f>
        <v>0</v>
      </c>
      <c r="O13" s="12">
        <f>'Ленина 19'!D18</f>
        <v>0</v>
      </c>
      <c r="P13" s="12">
        <f>'Ленина 19а'!D18</f>
        <v>0</v>
      </c>
      <c r="Q13" s="12">
        <f>'Первомайская 2'!D18</f>
        <v>0</v>
      </c>
      <c r="R13" s="12">
        <f>'Первомайская 2а'!D18</f>
        <v>0</v>
      </c>
      <c r="S13" s="12">
        <f>'Первомайская 04'!D18</f>
        <v>0</v>
      </c>
      <c r="T13" s="12">
        <f>'Первомайская 04а'!D18</f>
        <v>0</v>
      </c>
      <c r="U13" s="12">
        <f>'Первомайская 04б'!D18</f>
        <v>0</v>
      </c>
      <c r="V13" s="12">
        <f>'Первомайская 06в'!D18</f>
        <v>0</v>
      </c>
      <c r="W13" s="12">
        <f>'Первомайская 08б'!D18</f>
        <v>0</v>
      </c>
      <c r="X13" s="12">
        <f>'Первомайская 14'!D18</f>
        <v>0</v>
      </c>
      <c r="Y13" s="12">
        <f>'Первомайская 20'!D18</f>
        <v>0</v>
      </c>
      <c r="Z13" s="12">
        <f>'Второва 2'!D18</f>
        <v>0</v>
      </c>
      <c r="AA13" s="12">
        <f>'Второва 4'!D18</f>
        <v>0</v>
      </c>
      <c r="AB13" s="12">
        <f>'Второва 6'!D18</f>
        <v>0</v>
      </c>
      <c r="AC13" s="12">
        <f>'Второва 8'!D18</f>
        <v>0</v>
      </c>
      <c r="AD13" s="12">
        <f>'Второва 8 корп.1'!D18</f>
        <v>0</v>
      </c>
      <c r="AE13" s="12">
        <f>'Жулябина 8'!D18</f>
        <v>0</v>
      </c>
      <c r="AF13" s="12">
        <f t="shared" si="0"/>
        <v>0</v>
      </c>
    </row>
    <row r="14" spans="1:32" ht="15.75" customHeight="1">
      <c r="A14" s="6" t="s">
        <v>37</v>
      </c>
      <c r="B14" s="15" t="s">
        <v>38</v>
      </c>
      <c r="C14" s="8" t="s">
        <v>16</v>
      </c>
      <c r="D14" s="63">
        <f>'Ленина 01'!D19</f>
        <v>0</v>
      </c>
      <c r="E14" s="63">
        <f>'Ленина 02'!D19</f>
        <v>0</v>
      </c>
      <c r="F14" s="12">
        <f>'Ленина 02 корп.2'!D19</f>
        <v>0</v>
      </c>
      <c r="G14" s="12">
        <f>'Ленина 02 корп.3'!D19</f>
        <v>0</v>
      </c>
      <c r="H14" s="12">
        <f>'Ленина 03'!D19</f>
        <v>0</v>
      </c>
      <c r="I14" s="12">
        <f>'Ленина 07'!D19</f>
        <v>0</v>
      </c>
      <c r="J14" s="12">
        <f>'Ленина 3 корп.2'!D19</f>
        <v>0</v>
      </c>
      <c r="K14" s="12">
        <f>'Ленина 5'!D19</f>
        <v>0</v>
      </c>
      <c r="L14" s="12">
        <f>'Ленина 9'!D19</f>
        <v>0</v>
      </c>
      <c r="M14" s="12">
        <f>'Ленина 9а'!D19</f>
        <v>0</v>
      </c>
      <c r="N14" s="12">
        <f>'Ленина 15'!D19</f>
        <v>0</v>
      </c>
      <c r="O14" s="12">
        <f>'Ленина 19'!D19</f>
        <v>0</v>
      </c>
      <c r="P14" s="12">
        <f>'Ленина 19а'!D19</f>
        <v>0</v>
      </c>
      <c r="Q14" s="12">
        <f>'Первомайская 2'!D19</f>
        <v>0</v>
      </c>
      <c r="R14" s="12">
        <f>'Первомайская 2а'!D19</f>
        <v>0</v>
      </c>
      <c r="S14" s="12">
        <f>'Первомайская 04'!D19</f>
        <v>0</v>
      </c>
      <c r="T14" s="12">
        <f>'Первомайская 04а'!D19</f>
        <v>0</v>
      </c>
      <c r="U14" s="12">
        <f>'Первомайская 04б'!D19</f>
        <v>0</v>
      </c>
      <c r="V14" s="12">
        <f>'Первомайская 06в'!D19</f>
        <v>0</v>
      </c>
      <c r="W14" s="12">
        <f>'Первомайская 08б'!D19</f>
        <v>0</v>
      </c>
      <c r="X14" s="12">
        <f>'Первомайская 14'!D19</f>
        <v>0</v>
      </c>
      <c r="Y14" s="12">
        <f>'Первомайская 20'!D19</f>
        <v>0</v>
      </c>
      <c r="Z14" s="12">
        <f>'Второва 2'!D19</f>
        <v>0</v>
      </c>
      <c r="AA14" s="12">
        <f>'Второва 4'!D19</f>
        <v>0</v>
      </c>
      <c r="AB14" s="12">
        <f>'Второва 6'!D19</f>
        <v>0</v>
      </c>
      <c r="AC14" s="12">
        <f>'Второва 8'!D19</f>
        <v>0</v>
      </c>
      <c r="AD14" s="12">
        <f>'Второва 8 корп.1'!D19</f>
        <v>0</v>
      </c>
      <c r="AE14" s="12">
        <f>'Жулябина 8'!D19</f>
        <v>0</v>
      </c>
      <c r="AF14" s="12">
        <f t="shared" si="0"/>
        <v>0</v>
      </c>
    </row>
    <row r="15" spans="1:32" ht="15.75" customHeight="1">
      <c r="A15" s="6" t="s">
        <v>39</v>
      </c>
      <c r="B15" s="15" t="s">
        <v>40</v>
      </c>
      <c r="C15" s="8" t="s">
        <v>16</v>
      </c>
      <c r="D15" s="63">
        <f>'Ленина 01'!D20</f>
        <v>0</v>
      </c>
      <c r="E15" s="63">
        <f>'Ленина 02'!D20</f>
        <v>0</v>
      </c>
      <c r="F15" s="12">
        <f>'Ленина 02 корп.2'!D20</f>
        <v>0</v>
      </c>
      <c r="G15" s="12">
        <f>'Ленина 02 корп.3'!D20</f>
        <v>0</v>
      </c>
      <c r="H15" s="12">
        <f>'Ленина 03'!D20</f>
        <v>0</v>
      </c>
      <c r="I15" s="12">
        <f>'Ленина 07'!D20</f>
        <v>0</v>
      </c>
      <c r="J15" s="12">
        <f>'Ленина 3 корп.2'!D20</f>
        <v>0</v>
      </c>
      <c r="K15" s="12">
        <f>'Ленина 5'!D20</f>
        <v>0</v>
      </c>
      <c r="L15" s="12">
        <f>'Ленина 9'!D20</f>
        <v>0</v>
      </c>
      <c r="M15" s="12">
        <f>'Ленина 9а'!D20</f>
        <v>0</v>
      </c>
      <c r="N15" s="12">
        <f>'Ленина 15'!D20</f>
        <v>0</v>
      </c>
      <c r="O15" s="12">
        <f>'Ленина 19'!D20</f>
        <v>0</v>
      </c>
      <c r="P15" s="12">
        <f>'Ленина 19а'!D20</f>
        <v>0</v>
      </c>
      <c r="Q15" s="12">
        <f>'Первомайская 2'!D20</f>
        <v>0</v>
      </c>
      <c r="R15" s="12">
        <f>'Первомайская 2а'!D20</f>
        <v>0</v>
      </c>
      <c r="S15" s="12">
        <f>'Первомайская 04'!D20</f>
        <v>0</v>
      </c>
      <c r="T15" s="12">
        <f>'Первомайская 04а'!D20</f>
        <v>0</v>
      </c>
      <c r="U15" s="12">
        <f>'Первомайская 04б'!D20</f>
        <v>0</v>
      </c>
      <c r="V15" s="12">
        <f>'Первомайская 06в'!D20</f>
        <v>0</v>
      </c>
      <c r="W15" s="12">
        <f>'Первомайская 08б'!D20</f>
        <v>0</v>
      </c>
      <c r="X15" s="12">
        <f>'Первомайская 14'!D20</f>
        <v>0</v>
      </c>
      <c r="Y15" s="12">
        <f>'Первомайская 20'!D20</f>
        <v>0</v>
      </c>
      <c r="Z15" s="12">
        <f>'Второва 2'!D20</f>
        <v>0</v>
      </c>
      <c r="AA15" s="12">
        <f>'Второва 4'!D20</f>
        <v>0</v>
      </c>
      <c r="AB15" s="12">
        <f>'Второва 6'!D20</f>
        <v>0</v>
      </c>
      <c r="AC15" s="12">
        <f>'Второва 8'!D20</f>
        <v>0</v>
      </c>
      <c r="AD15" s="12">
        <f>'Второва 8 корп.1'!D20</f>
        <v>0</v>
      </c>
      <c r="AE15" s="12">
        <f>'Жулябина 8'!D20</f>
        <v>0</v>
      </c>
      <c r="AF15" s="12">
        <f t="shared" si="0"/>
        <v>0</v>
      </c>
    </row>
    <row r="16" spans="1:32" ht="15.75" customHeight="1">
      <c r="A16" s="6" t="s">
        <v>41</v>
      </c>
      <c r="B16" s="16" t="s">
        <v>42</v>
      </c>
      <c r="C16" s="8" t="s">
        <v>16</v>
      </c>
      <c r="D16" s="63">
        <f>'Ленина 01'!D21</f>
        <v>2227129.34</v>
      </c>
      <c r="E16" s="63">
        <f>'Ленина 02'!D21</f>
        <v>5526228.06</v>
      </c>
      <c r="F16" s="12">
        <f>'Ленина 02 корп.2'!D21</f>
        <v>3413307.87</v>
      </c>
      <c r="G16" s="12">
        <f>'Ленина 02 корп.3'!D21</f>
        <v>4201248.48</v>
      </c>
      <c r="H16" s="12">
        <f>'Ленина 03'!D21</f>
        <v>6210000.9799999995</v>
      </c>
      <c r="I16" s="12">
        <f>'Ленина 07'!D21</f>
        <v>5885279.85</v>
      </c>
      <c r="J16" s="12">
        <f>'Ленина 3 корп.2'!D21</f>
        <v>3030270.48</v>
      </c>
      <c r="K16" s="12">
        <f>'Ленина 5'!D21</f>
        <v>3950258.63</v>
      </c>
      <c r="L16" s="12">
        <f>'Ленина 9'!D21</f>
        <v>963344.3600000001</v>
      </c>
      <c r="M16" s="12">
        <f>'Ленина 9а'!D21</f>
        <v>984255.51</v>
      </c>
      <c r="N16" s="12">
        <f>'Ленина 15'!D21</f>
        <v>826243.68</v>
      </c>
      <c r="O16" s="12">
        <f>'Ленина 19'!D21</f>
        <v>753476.1</v>
      </c>
      <c r="P16" s="12">
        <f>'Ленина 19а'!D21</f>
        <v>437400.79</v>
      </c>
      <c r="Q16" s="12">
        <f>'Первомайская 2'!D21</f>
        <v>779984.97</v>
      </c>
      <c r="R16" s="12">
        <f>'Первомайская 2а'!D21</f>
        <v>786877.16</v>
      </c>
      <c r="S16" s="12">
        <f>'Первомайская 04'!D21</f>
        <v>1467360.24</v>
      </c>
      <c r="T16" s="12">
        <f>'Первомайская 04а'!D21</f>
        <v>1456982.0599999998</v>
      </c>
      <c r="U16" s="12">
        <f>'Первомайская 04б'!D21</f>
        <v>1398169.2899999998</v>
      </c>
      <c r="V16" s="12">
        <f>'Первомайская 06в'!D21</f>
        <v>1705426.57</v>
      </c>
      <c r="W16" s="12">
        <f>'Первомайская 08б'!D21</f>
        <v>1709122.79</v>
      </c>
      <c r="X16" s="12">
        <f>'Первомайская 14'!D21</f>
        <v>1014624.48</v>
      </c>
      <c r="Y16" s="12">
        <f>'Первомайская 20'!D21</f>
        <v>703777.33</v>
      </c>
      <c r="Z16" s="12">
        <f>'Второва 2'!D21</f>
        <v>858911.34</v>
      </c>
      <c r="AA16" s="12">
        <f>'Второва 4'!D21</f>
        <v>2773344.25</v>
      </c>
      <c r="AB16" s="12">
        <f>'Второва 6'!D21</f>
        <v>778624.05</v>
      </c>
      <c r="AC16" s="12">
        <f>'Второва 8'!D21</f>
        <v>2088457.01</v>
      </c>
      <c r="AD16" s="12">
        <f>'Второва 8 корп.1'!D21</f>
        <v>3317983.93</v>
      </c>
      <c r="AE16" s="12">
        <f>'Жулябина 8'!D21</f>
        <v>737831.4</v>
      </c>
      <c r="AF16" s="12">
        <f t="shared" si="0"/>
        <v>59985920.999999985</v>
      </c>
    </row>
    <row r="17" spans="1:32" ht="15.75" customHeight="1">
      <c r="A17" s="6" t="s">
        <v>43</v>
      </c>
      <c r="B17" s="16" t="s">
        <v>44</v>
      </c>
      <c r="C17" s="8" t="s">
        <v>16</v>
      </c>
      <c r="D17" s="63">
        <f>'Ленина 01'!D22</f>
        <v>158330.93999999994</v>
      </c>
      <c r="E17" s="63">
        <f>'Ленина 02'!D22</f>
        <v>321053</v>
      </c>
      <c r="F17" s="12">
        <f>'Ленина 02 корп.2'!D22</f>
        <v>338521.53000000026</v>
      </c>
      <c r="G17" s="12">
        <f>'Ленина 02 корп.3'!D22</f>
        <v>316196.56999999937</v>
      </c>
      <c r="H17" s="12">
        <f>'Ленина 03'!D22</f>
        <v>578922.2000000002</v>
      </c>
      <c r="I17" s="12">
        <f>'Ленина 07'!D22</f>
        <v>378946.6200000001</v>
      </c>
      <c r="J17" s="12">
        <f>'Ленина 3 корп.2'!D22</f>
        <v>256327.4500000002</v>
      </c>
      <c r="K17" s="12">
        <f>'Ленина 5'!D22</f>
        <v>192198.24000000022</v>
      </c>
      <c r="L17" s="12">
        <f>'Ленина 9'!D22</f>
        <v>260192.43999999994</v>
      </c>
      <c r="M17" s="12">
        <f>'Ленина 9а'!D22</f>
        <v>96306.27000000002</v>
      </c>
      <c r="N17" s="12">
        <f>'Ленина 15'!D22</f>
        <v>115833.58999999997</v>
      </c>
      <c r="O17" s="12">
        <f>'Ленина 19'!D22</f>
        <v>133975.21000000008</v>
      </c>
      <c r="P17" s="12">
        <f>'Ленина 19а'!D22</f>
        <v>89410.33000000002</v>
      </c>
      <c r="Q17" s="12">
        <f>'Первомайская 2'!D22</f>
        <v>44357.820000000065</v>
      </c>
      <c r="R17" s="12">
        <f>'Первомайская 2а'!D22</f>
        <v>171475.13</v>
      </c>
      <c r="S17" s="12">
        <f>'Первомайская 04'!D22</f>
        <v>263346.45999999996</v>
      </c>
      <c r="T17" s="12">
        <f>'Первомайская 04а'!D22</f>
        <v>447847.41000000015</v>
      </c>
      <c r="U17" s="12">
        <f>'Первомайская 04б'!D22</f>
        <v>630880.2400000002</v>
      </c>
      <c r="V17" s="12">
        <f>'Первомайская 06в'!D22</f>
        <v>258029.59000000008</v>
      </c>
      <c r="W17" s="12">
        <f>'Первомайская 08б'!D22</f>
        <v>514651.13999999966</v>
      </c>
      <c r="X17" s="12">
        <f>'Первомайская 14'!D22</f>
        <v>304099.25</v>
      </c>
      <c r="Y17" s="12">
        <f>'Первомайская 20'!D22</f>
        <v>217338.01000000013</v>
      </c>
      <c r="Z17" s="12">
        <f>'Второва 2'!D22</f>
        <v>57276.51000000001</v>
      </c>
      <c r="AA17" s="12">
        <f>'Второва 4'!D22</f>
        <v>95719.81000000006</v>
      </c>
      <c r="AB17" s="12">
        <f>'Второва 6'!D22</f>
        <v>140630.30999999994</v>
      </c>
      <c r="AC17" s="12">
        <f>'Второва 8'!D22</f>
        <v>324679.5900000001</v>
      </c>
      <c r="AD17" s="12">
        <f>'Второва 8 корп.1'!D22</f>
        <v>259814.15999999968</v>
      </c>
      <c r="AE17" s="12">
        <f>'Жулябина 8'!D22</f>
        <v>98890.28999999992</v>
      </c>
      <c r="AF17" s="12">
        <f t="shared" si="0"/>
        <v>7065250.1099999985</v>
      </c>
    </row>
    <row r="18" spans="1:32" ht="15.75" customHeight="1">
      <c r="A18" s="6" t="s">
        <v>45</v>
      </c>
      <c r="B18" s="15" t="s">
        <v>46</v>
      </c>
      <c r="C18" s="8" t="s">
        <v>16</v>
      </c>
      <c r="D18" s="63">
        <f>'Ленина 01'!D23</f>
        <v>0</v>
      </c>
      <c r="E18" s="63">
        <f>'Ленина 02'!D23</f>
        <v>0</v>
      </c>
      <c r="F18" s="12">
        <f>'Ленина 02 корп.2'!D23</f>
        <v>0</v>
      </c>
      <c r="G18" s="12">
        <f>'Ленина 02 корп.3'!D23</f>
        <v>0</v>
      </c>
      <c r="H18" s="12">
        <f>'Ленина 03'!D23</f>
        <v>0</v>
      </c>
      <c r="I18" s="12">
        <f>'Ленина 07'!D23</f>
        <v>0</v>
      </c>
      <c r="J18" s="12">
        <f>'Ленина 3 корп.2'!D23</f>
        <v>0</v>
      </c>
      <c r="K18" s="12">
        <f>'Ленина 5'!D23</f>
        <v>0</v>
      </c>
      <c r="L18" s="12">
        <f>'Ленина 9'!D23</f>
        <v>0</v>
      </c>
      <c r="M18" s="12">
        <f>'Ленина 9а'!D23</f>
        <v>0</v>
      </c>
      <c r="N18" s="12">
        <f>'Ленина 15'!D23</f>
        <v>0</v>
      </c>
      <c r="O18" s="12">
        <f>'Ленина 19'!D23</f>
        <v>0</v>
      </c>
      <c r="P18" s="12">
        <f>'Ленина 19а'!D23</f>
        <v>0</v>
      </c>
      <c r="Q18" s="12">
        <f>'Первомайская 2'!D23</f>
        <v>0</v>
      </c>
      <c r="R18" s="12">
        <f>'Первомайская 2а'!D23</f>
        <v>0</v>
      </c>
      <c r="S18" s="12">
        <f>'Первомайская 04'!D23</f>
        <v>0</v>
      </c>
      <c r="T18" s="12">
        <f>'Первомайская 04а'!D23</f>
        <v>0</v>
      </c>
      <c r="U18" s="12">
        <f>'Первомайская 04б'!D23</f>
        <v>0</v>
      </c>
      <c r="V18" s="12">
        <f>'Первомайская 06в'!D23</f>
        <v>0</v>
      </c>
      <c r="W18" s="12">
        <f>'Первомайская 08б'!D23</f>
        <v>0</v>
      </c>
      <c r="X18" s="12">
        <f>'Первомайская 14'!D23</f>
        <v>0</v>
      </c>
      <c r="Y18" s="12">
        <f>'Первомайская 20'!D23</f>
        <v>0</v>
      </c>
      <c r="Z18" s="12">
        <f>'Второва 2'!D23</f>
        <v>0</v>
      </c>
      <c r="AA18" s="12">
        <f>'Второва 4'!D23</f>
        <v>0</v>
      </c>
      <c r="AB18" s="12">
        <f>'Второва 6'!D23</f>
        <v>0</v>
      </c>
      <c r="AC18" s="12">
        <f>'Второва 8'!D23</f>
        <v>0</v>
      </c>
      <c r="AD18" s="12">
        <f>'Второва 8 корп.1'!D23</f>
        <v>0</v>
      </c>
      <c r="AE18" s="12">
        <f>'Жулябина 8'!D23</f>
        <v>0</v>
      </c>
      <c r="AF18" s="12">
        <f t="shared" si="0"/>
        <v>0</v>
      </c>
    </row>
    <row r="19" spans="1:32" ht="15.75" customHeight="1">
      <c r="A19" s="6" t="s">
        <v>47</v>
      </c>
      <c r="B19" s="15" t="s">
        <v>48</v>
      </c>
      <c r="C19" s="8" t="s">
        <v>16</v>
      </c>
      <c r="D19" s="63">
        <f>'Ленина 01'!D24</f>
        <v>158330.93999999994</v>
      </c>
      <c r="E19" s="63">
        <f>'Ленина 02'!D24</f>
        <v>321053</v>
      </c>
      <c r="F19" s="12">
        <f>'Ленина 02 корп.2'!D24</f>
        <v>338521.53000000026</v>
      </c>
      <c r="G19" s="12">
        <f>'Ленина 02 корп.3'!D24</f>
        <v>316196.57</v>
      </c>
      <c r="H19" s="12">
        <f>'Ленина 03'!D24</f>
        <v>578922.2000000001</v>
      </c>
      <c r="I19" s="12">
        <f>'Ленина 07'!D24</f>
        <v>378946.62</v>
      </c>
      <c r="J19" s="12">
        <f>'Ленина 3 корп.2'!D24</f>
        <v>0</v>
      </c>
      <c r="K19" s="12">
        <f>'Ленина 5'!D24</f>
        <v>192198.24000000022</v>
      </c>
      <c r="L19" s="12">
        <f>'Ленина 9'!D24</f>
        <v>260192.44</v>
      </c>
      <c r="M19" s="12">
        <f>'Ленина 9а'!D24</f>
        <v>96306.27</v>
      </c>
      <c r="N19" s="12">
        <f>'Ленина 15'!D24</f>
        <v>115833.58999999997</v>
      </c>
      <c r="O19" s="12">
        <f>'Ленина 19'!D24</f>
        <v>133975.21</v>
      </c>
      <c r="P19" s="12">
        <f>'Ленина 19а'!D24</f>
        <v>89410.33000000002</v>
      </c>
      <c r="Q19" s="12">
        <f>'Первомайская 2'!D24</f>
        <v>44357.820000000065</v>
      </c>
      <c r="R19" s="12">
        <f>'Первомайская 2а'!D24</f>
        <v>171475.13</v>
      </c>
      <c r="S19" s="12">
        <f>'Первомайская 04'!D24</f>
        <v>263346.46</v>
      </c>
      <c r="T19" s="12">
        <f>'Первомайская 04а'!D24</f>
        <v>447847.41</v>
      </c>
      <c r="U19" s="12">
        <f>'Первомайская 04б'!D24</f>
        <v>630880.2400000002</v>
      </c>
      <c r="V19" s="12">
        <f>'Первомайская 06в'!D24</f>
        <v>258029.59000000008</v>
      </c>
      <c r="W19" s="12">
        <f>'Первомайская 08б'!D24</f>
        <v>514651.13999999966</v>
      </c>
      <c r="X19" s="12">
        <f>'Первомайская 14'!D24</f>
        <v>304099.25</v>
      </c>
      <c r="Y19" s="12">
        <f>'Первомайская 20'!D24</f>
        <v>217338.01000000013</v>
      </c>
      <c r="Z19" s="12">
        <f>'Второва 2'!D24</f>
        <v>57276.51000000001</v>
      </c>
      <c r="AA19" s="12">
        <f>'Второва 4'!D24</f>
        <v>95719.81000000006</v>
      </c>
      <c r="AB19" s="12">
        <f>'Второва 6'!D24</f>
        <v>140630.30999999994</v>
      </c>
      <c r="AC19" s="12">
        <f>'Второва 8'!D24</f>
        <v>324679.5900000001</v>
      </c>
      <c r="AD19" s="12">
        <f>'Второва 8 корп.1'!D24</f>
        <v>259814.15999999968</v>
      </c>
      <c r="AE19" s="12">
        <f>'Жулябина 8'!D24</f>
        <v>98890.28999999992</v>
      </c>
      <c r="AF19" s="12">
        <f t="shared" si="0"/>
        <v>6808922.659999999</v>
      </c>
    </row>
    <row r="20" spans="1:32" ht="15.75" customHeight="1">
      <c r="A20" s="97" t="s">
        <v>49</v>
      </c>
      <c r="B20" s="97"/>
      <c r="C20" s="97"/>
      <c r="D20" s="103"/>
      <c r="E20" s="62"/>
      <c r="F20" s="62"/>
      <c r="G20" s="18"/>
      <c r="H20" s="7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2">
        <f t="shared" si="0"/>
        <v>0</v>
      </c>
    </row>
    <row r="21" spans="1:32" ht="15.75" customHeight="1">
      <c r="A21" s="6"/>
      <c r="B21" s="7" t="s">
        <v>50</v>
      </c>
      <c r="C21" s="18"/>
      <c r="D21" s="62"/>
      <c r="E21" s="6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2">
        <f t="shared" si="0"/>
        <v>0</v>
      </c>
    </row>
    <row r="22" spans="1:32" ht="15.75" customHeight="1">
      <c r="A22" s="6" t="s">
        <v>51</v>
      </c>
      <c r="B22" s="16" t="s">
        <v>52</v>
      </c>
      <c r="C22" s="8" t="s">
        <v>7</v>
      </c>
      <c r="D22" s="64" t="s">
        <v>53</v>
      </c>
      <c r="E22" s="64" t="s">
        <v>53</v>
      </c>
      <c r="F22" s="8" t="s">
        <v>53</v>
      </c>
      <c r="G22" s="8" t="s">
        <v>53</v>
      </c>
      <c r="H22" s="8" t="s">
        <v>53</v>
      </c>
      <c r="I22" s="8" t="s">
        <v>53</v>
      </c>
      <c r="J22" s="8" t="s">
        <v>53</v>
      </c>
      <c r="K22" s="8" t="s">
        <v>53</v>
      </c>
      <c r="L22" s="8" t="s">
        <v>53</v>
      </c>
      <c r="M22" s="8" t="s">
        <v>53</v>
      </c>
      <c r="N22" s="8" t="s">
        <v>53</v>
      </c>
      <c r="O22" s="8" t="s">
        <v>53</v>
      </c>
      <c r="P22" s="8" t="s">
        <v>53</v>
      </c>
      <c r="Q22" s="8" t="s">
        <v>53</v>
      </c>
      <c r="R22" s="8" t="s">
        <v>53</v>
      </c>
      <c r="S22" s="8" t="s">
        <v>53</v>
      </c>
      <c r="T22" s="8" t="s">
        <v>53</v>
      </c>
      <c r="U22" s="8" t="s">
        <v>53</v>
      </c>
      <c r="V22" s="8" t="s">
        <v>53</v>
      </c>
      <c r="W22" s="8" t="s">
        <v>53</v>
      </c>
      <c r="X22" s="8" t="s">
        <v>53</v>
      </c>
      <c r="Y22" s="8" t="s">
        <v>53</v>
      </c>
      <c r="Z22" s="8" t="s">
        <v>53</v>
      </c>
      <c r="AA22" s="8" t="s">
        <v>53</v>
      </c>
      <c r="AB22" s="8" t="s">
        <v>53</v>
      </c>
      <c r="AC22" s="8" t="s">
        <v>53</v>
      </c>
      <c r="AD22" s="8" t="s">
        <v>53</v>
      </c>
      <c r="AE22" s="8" t="s">
        <v>53</v>
      </c>
      <c r="AF22" s="12">
        <f t="shared" si="0"/>
        <v>0</v>
      </c>
    </row>
    <row r="23" spans="1:32" ht="15.75" customHeight="1">
      <c r="A23" s="6" t="s">
        <v>54</v>
      </c>
      <c r="B23" s="16" t="s">
        <v>55</v>
      </c>
      <c r="C23" s="8" t="s">
        <v>7</v>
      </c>
      <c r="D23" s="64" t="s">
        <v>53</v>
      </c>
      <c r="E23" s="64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  <c r="L23" s="8" t="s">
        <v>53</v>
      </c>
      <c r="M23" s="8" t="s">
        <v>53</v>
      </c>
      <c r="N23" s="8" t="s">
        <v>53</v>
      </c>
      <c r="O23" s="8" t="s">
        <v>53</v>
      </c>
      <c r="P23" s="8" t="s">
        <v>53</v>
      </c>
      <c r="Q23" s="8" t="s">
        <v>53</v>
      </c>
      <c r="R23" s="8" t="s">
        <v>53</v>
      </c>
      <c r="S23" s="8" t="s">
        <v>53</v>
      </c>
      <c r="T23" s="8" t="s">
        <v>53</v>
      </c>
      <c r="U23" s="8" t="s">
        <v>53</v>
      </c>
      <c r="V23" s="8" t="s">
        <v>53</v>
      </c>
      <c r="W23" s="8" t="s">
        <v>53</v>
      </c>
      <c r="X23" s="8" t="s">
        <v>53</v>
      </c>
      <c r="Y23" s="8" t="s">
        <v>53</v>
      </c>
      <c r="Z23" s="8" t="s">
        <v>53</v>
      </c>
      <c r="AA23" s="8" t="s">
        <v>53</v>
      </c>
      <c r="AB23" s="8" t="s">
        <v>53</v>
      </c>
      <c r="AC23" s="8" t="s">
        <v>53</v>
      </c>
      <c r="AD23" s="8" t="s">
        <v>53</v>
      </c>
      <c r="AE23" s="8" t="s">
        <v>53</v>
      </c>
      <c r="AF23" s="12">
        <f t="shared" si="0"/>
        <v>0</v>
      </c>
    </row>
    <row r="24" spans="1:32" ht="15.75" customHeight="1">
      <c r="A24" s="6" t="s">
        <v>56</v>
      </c>
      <c r="B24" s="16" t="s">
        <v>57</v>
      </c>
      <c r="C24" s="8" t="s">
        <v>7</v>
      </c>
      <c r="D24" s="64" t="s">
        <v>53</v>
      </c>
      <c r="E24" s="64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  <c r="K24" s="8" t="s">
        <v>53</v>
      </c>
      <c r="L24" s="8" t="s">
        <v>53</v>
      </c>
      <c r="M24" s="8" t="s">
        <v>53</v>
      </c>
      <c r="N24" s="8" t="s">
        <v>53</v>
      </c>
      <c r="O24" s="8" t="s">
        <v>53</v>
      </c>
      <c r="P24" s="8" t="s">
        <v>53</v>
      </c>
      <c r="Q24" s="8" t="s">
        <v>53</v>
      </c>
      <c r="R24" s="8" t="s">
        <v>53</v>
      </c>
      <c r="S24" s="8" t="s">
        <v>53</v>
      </c>
      <c r="T24" s="8" t="s">
        <v>53</v>
      </c>
      <c r="U24" s="8" t="s">
        <v>53</v>
      </c>
      <c r="V24" s="8" t="s">
        <v>53</v>
      </c>
      <c r="W24" s="8" t="s">
        <v>53</v>
      </c>
      <c r="X24" s="8" t="s">
        <v>53</v>
      </c>
      <c r="Y24" s="8" t="s">
        <v>53</v>
      </c>
      <c r="Z24" s="8" t="s">
        <v>53</v>
      </c>
      <c r="AA24" s="8" t="s">
        <v>53</v>
      </c>
      <c r="AB24" s="8" t="s">
        <v>53</v>
      </c>
      <c r="AC24" s="8" t="s">
        <v>53</v>
      </c>
      <c r="AD24" s="8" t="s">
        <v>53</v>
      </c>
      <c r="AE24" s="8" t="s">
        <v>53</v>
      </c>
      <c r="AF24" s="12">
        <f t="shared" si="0"/>
        <v>0</v>
      </c>
    </row>
    <row r="25" spans="1:32" ht="15.75" customHeight="1">
      <c r="A25" s="6"/>
      <c r="B25" s="7" t="s">
        <v>58</v>
      </c>
      <c r="C25" s="8"/>
      <c r="D25" s="64"/>
      <c r="E25" s="6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2">
        <f t="shared" si="0"/>
        <v>0</v>
      </c>
    </row>
    <row r="26" spans="1:32" ht="15.75" customHeight="1">
      <c r="A26" s="19" t="s">
        <v>59</v>
      </c>
      <c r="B26" s="16" t="s">
        <v>52</v>
      </c>
      <c r="C26" s="8" t="s">
        <v>7</v>
      </c>
      <c r="D26" s="65"/>
      <c r="E26" s="6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2">
        <f t="shared" si="0"/>
        <v>0</v>
      </c>
    </row>
    <row r="27" spans="1:32" ht="15.75" customHeight="1">
      <c r="A27" s="19" t="s">
        <v>60</v>
      </c>
      <c r="B27" s="16" t="s">
        <v>55</v>
      </c>
      <c r="C27" s="8" t="s">
        <v>7</v>
      </c>
      <c r="D27" s="65"/>
      <c r="E27" s="6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2">
        <f t="shared" si="0"/>
        <v>0</v>
      </c>
    </row>
    <row r="28" spans="1:32" ht="15.75" customHeight="1">
      <c r="A28" s="19" t="s">
        <v>61</v>
      </c>
      <c r="B28" s="16" t="s">
        <v>57</v>
      </c>
      <c r="C28" s="8" t="s">
        <v>7</v>
      </c>
      <c r="D28" s="65"/>
      <c r="E28" s="6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2">
        <f t="shared" si="0"/>
        <v>0</v>
      </c>
    </row>
    <row r="29" spans="1:32" ht="15.75" customHeight="1">
      <c r="A29" s="97" t="s">
        <v>62</v>
      </c>
      <c r="B29" s="97"/>
      <c r="C29" s="97"/>
      <c r="D29" s="103"/>
      <c r="E29" s="62"/>
      <c r="F29" s="62"/>
      <c r="G29" s="18"/>
      <c r="H29" s="7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2">
        <f t="shared" si="0"/>
        <v>0</v>
      </c>
    </row>
    <row r="30" spans="1:32" ht="15.75" customHeight="1">
      <c r="A30" s="6" t="s">
        <v>63</v>
      </c>
      <c r="B30" s="16" t="s">
        <v>64</v>
      </c>
      <c r="C30" s="8" t="s">
        <v>65</v>
      </c>
      <c r="D30" s="66"/>
      <c r="E30" s="6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2">
        <f t="shared" si="0"/>
        <v>0</v>
      </c>
    </row>
    <row r="31" spans="1:32" ht="15.75" customHeight="1">
      <c r="A31" s="6" t="s">
        <v>66</v>
      </c>
      <c r="B31" s="16" t="s">
        <v>67</v>
      </c>
      <c r="C31" s="8" t="s">
        <v>65</v>
      </c>
      <c r="D31" s="66"/>
      <c r="E31" s="6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2">
        <f t="shared" si="0"/>
        <v>0</v>
      </c>
    </row>
    <row r="32" spans="1:32" ht="15.75" customHeight="1">
      <c r="A32" s="6" t="s">
        <v>68</v>
      </c>
      <c r="B32" s="16" t="s">
        <v>69</v>
      </c>
      <c r="C32" s="8" t="s">
        <v>65</v>
      </c>
      <c r="D32" s="66"/>
      <c r="E32" s="6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2">
        <f t="shared" si="0"/>
        <v>0</v>
      </c>
    </row>
    <row r="33" spans="1:32" ht="15.75" customHeight="1">
      <c r="A33" s="6" t="s">
        <v>70</v>
      </c>
      <c r="B33" s="16" t="s">
        <v>71</v>
      </c>
      <c r="C33" s="8" t="s">
        <v>16</v>
      </c>
      <c r="D33" s="66"/>
      <c r="E33" s="6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2">
        <f t="shared" si="0"/>
        <v>0</v>
      </c>
    </row>
    <row r="34" spans="1:32" ht="15.75" customHeight="1">
      <c r="A34" s="97" t="s">
        <v>72</v>
      </c>
      <c r="B34" s="97"/>
      <c r="C34" s="97"/>
      <c r="D34" s="103"/>
      <c r="E34" s="62"/>
      <c r="F34" s="62"/>
      <c r="G34" s="18"/>
      <c r="H34" s="7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2">
        <f t="shared" si="0"/>
        <v>0</v>
      </c>
    </row>
    <row r="35" spans="1:32" ht="15.75" customHeight="1">
      <c r="A35" s="6" t="s">
        <v>73</v>
      </c>
      <c r="B35" s="16" t="s">
        <v>74</v>
      </c>
      <c r="C35" s="8" t="s">
        <v>16</v>
      </c>
      <c r="D35" s="64">
        <f>'Ленина 01'!D40</f>
        <v>271235.45</v>
      </c>
      <c r="E35" s="64">
        <f>'Ленина 02'!D40</f>
        <v>280124.52</v>
      </c>
      <c r="F35" s="8">
        <f>'Ленина 02 корп.2'!D40</f>
        <v>0</v>
      </c>
      <c r="G35" s="8">
        <f>'Ленина 02 корп.3'!D40</f>
        <v>0</v>
      </c>
      <c r="H35" s="8">
        <f>'Ленина 03'!D40</f>
        <v>431472.26</v>
      </c>
      <c r="I35" s="8">
        <f>'Ленина 07'!D40</f>
        <v>0</v>
      </c>
      <c r="J35" s="8">
        <f>'Ленина 3 корп.2'!D40</f>
        <v>0</v>
      </c>
      <c r="K35" s="8">
        <f>'Ленина 5'!D40</f>
        <v>0</v>
      </c>
      <c r="L35" s="8">
        <f>'Ленина 9'!D40</f>
        <v>170134.47</v>
      </c>
      <c r="M35" s="8">
        <f>'Ленина 9а'!D40</f>
        <v>0</v>
      </c>
      <c r="N35" s="8">
        <f>'Ленина 15'!D40</f>
        <v>99821.55</v>
      </c>
      <c r="O35" s="8">
        <f>'Ленина 19'!D40</f>
        <v>0</v>
      </c>
      <c r="P35" s="8">
        <f>'Ленина 19а'!D40</f>
        <v>46930.29</v>
      </c>
      <c r="Q35" s="8">
        <f>'Первомайская 2'!D40</f>
        <v>63560.23</v>
      </c>
      <c r="R35" s="8">
        <f>'Первомайская 2а'!D40</f>
        <v>162880.96</v>
      </c>
      <c r="S35" s="8">
        <f>'Первомайская 04'!D40</f>
        <v>0</v>
      </c>
      <c r="T35" s="8">
        <f>'Первомайская 04а'!D40</f>
        <v>0</v>
      </c>
      <c r="U35" s="8">
        <f>'Первомайская 04б'!D40</f>
        <v>460503.55</v>
      </c>
      <c r="V35" s="8">
        <f>'Первомайская 06в'!D40</f>
        <v>0</v>
      </c>
      <c r="W35" s="8">
        <f>'Первомайская 08б'!D40</f>
        <v>259051.07</v>
      </c>
      <c r="X35" s="8">
        <f>'Первомайская 14'!D40</f>
        <v>239516.24</v>
      </c>
      <c r="Y35" s="8">
        <f>'Первомайская 20'!D40</f>
        <v>0</v>
      </c>
      <c r="Z35" s="8">
        <f>'Второва 2'!D40</f>
        <v>0</v>
      </c>
      <c r="AA35" s="8">
        <f>'Второва 4'!D40</f>
        <v>0</v>
      </c>
      <c r="AB35" s="8">
        <f>'Второва 6'!D40</f>
        <v>0</v>
      </c>
      <c r="AC35" s="8">
        <f>'Второва 8'!D40</f>
        <v>0</v>
      </c>
      <c r="AD35" s="8">
        <f>'Второва 8 корп.1'!D40</f>
        <v>0</v>
      </c>
      <c r="AE35" s="8">
        <f>'Жулябина 8'!D40</f>
        <v>0</v>
      </c>
      <c r="AF35" s="12">
        <f t="shared" si="0"/>
        <v>2485230.59</v>
      </c>
    </row>
    <row r="36" spans="1:32" ht="15.75" customHeight="1">
      <c r="A36" s="6" t="s">
        <v>75</v>
      </c>
      <c r="B36" s="15" t="s">
        <v>18</v>
      </c>
      <c r="C36" s="8" t="s">
        <v>16</v>
      </c>
      <c r="D36" s="64">
        <f>'Ленина 01'!D41</f>
        <v>0</v>
      </c>
      <c r="E36" s="64">
        <f>'Ленина 02'!D41</f>
        <v>0</v>
      </c>
      <c r="F36" s="8">
        <f>'Ленина 02 корп.2'!D41</f>
        <v>0</v>
      </c>
      <c r="G36" s="8">
        <f>'Ленина 02 корп.3'!D41</f>
        <v>0</v>
      </c>
      <c r="H36" s="8">
        <f>'Ленина 03'!D41</f>
        <v>0</v>
      </c>
      <c r="I36" s="8">
        <f>'Ленина 07'!D41</f>
        <v>0</v>
      </c>
      <c r="J36" s="8">
        <f>'Ленина 3 корп.2'!D41</f>
        <v>0</v>
      </c>
      <c r="K36" s="8">
        <f>'Ленина 5'!D41</f>
        <v>0</v>
      </c>
      <c r="L36" s="8">
        <f>'Ленина 9'!D41</f>
        <v>0</v>
      </c>
      <c r="M36" s="8">
        <f>'Ленина 9а'!D41</f>
        <v>0</v>
      </c>
      <c r="N36" s="8">
        <f>'Ленина 15'!D41</f>
        <v>0</v>
      </c>
      <c r="O36" s="8">
        <f>'Ленина 19'!D41</f>
        <v>0</v>
      </c>
      <c r="P36" s="8">
        <f>'Ленина 19а'!D41</f>
        <v>0</v>
      </c>
      <c r="Q36" s="8">
        <f>'Первомайская 2'!D41</f>
        <v>0</v>
      </c>
      <c r="R36" s="8">
        <f>'Первомайская 2а'!D41</f>
        <v>0</v>
      </c>
      <c r="S36" s="8">
        <f>'Первомайская 04'!D41</f>
        <v>0</v>
      </c>
      <c r="T36" s="8">
        <f>'Первомайская 04а'!D41</f>
        <v>0</v>
      </c>
      <c r="U36" s="8">
        <f>'Первомайская 04б'!D41</f>
        <v>0</v>
      </c>
      <c r="V36" s="8">
        <f>'Первомайская 06в'!D41</f>
        <v>0</v>
      </c>
      <c r="W36" s="8">
        <f>'Первомайская 08б'!D41</f>
        <v>0</v>
      </c>
      <c r="X36" s="8">
        <f>'Первомайская 14'!D41</f>
        <v>0</v>
      </c>
      <c r="Y36" s="8">
        <f>'Первомайская 20'!D41</f>
        <v>0</v>
      </c>
      <c r="Z36" s="8">
        <f>'Второва 2'!D41</f>
        <v>0</v>
      </c>
      <c r="AA36" s="8">
        <f>'Второва 4'!D41</f>
        <v>0</v>
      </c>
      <c r="AB36" s="8">
        <f>'Второва 6'!D41</f>
        <v>0</v>
      </c>
      <c r="AC36" s="8">
        <f>'Второва 8'!D41</f>
        <v>0</v>
      </c>
      <c r="AD36" s="8">
        <f>'Второва 8 корп.1'!D41</f>
        <v>0</v>
      </c>
      <c r="AE36" s="8">
        <f>'Жулябина 8'!D41</f>
        <v>0</v>
      </c>
      <c r="AF36" s="12">
        <f t="shared" si="0"/>
        <v>0</v>
      </c>
    </row>
    <row r="37" spans="1:32" ht="15.75" customHeight="1">
      <c r="A37" s="6" t="s">
        <v>76</v>
      </c>
      <c r="B37" s="15" t="s">
        <v>20</v>
      </c>
      <c r="C37" s="8" t="s">
        <v>16</v>
      </c>
      <c r="D37" s="64">
        <f>'Ленина 01'!D42</f>
        <v>271235.45</v>
      </c>
      <c r="E37" s="64">
        <f>'Ленина 02'!D42</f>
        <v>280124.52</v>
      </c>
      <c r="F37" s="8">
        <f>'Ленина 02 корп.2'!D42</f>
        <v>0</v>
      </c>
      <c r="G37" s="8">
        <f>'Ленина 02 корп.3'!D42</f>
        <v>0</v>
      </c>
      <c r="H37" s="8">
        <f>'Ленина 03'!D42</f>
        <v>431472.26</v>
      </c>
      <c r="I37" s="8">
        <f>'Ленина 07'!D42</f>
        <v>0</v>
      </c>
      <c r="J37" s="8">
        <f>'Ленина 3 корп.2'!D42</f>
        <v>0</v>
      </c>
      <c r="K37" s="8">
        <f>'Ленина 5'!D42</f>
        <v>0</v>
      </c>
      <c r="L37" s="8">
        <f>'Ленина 9'!D42</f>
        <v>170134.47</v>
      </c>
      <c r="M37" s="8">
        <f>'Ленина 9а'!D42</f>
        <v>0</v>
      </c>
      <c r="N37" s="8">
        <f>'Ленина 15'!D42</f>
        <v>99821.55</v>
      </c>
      <c r="O37" s="8">
        <f>'Ленина 19'!D42</f>
        <v>0</v>
      </c>
      <c r="P37" s="8">
        <f>'Ленина 19а'!D42</f>
        <v>46930.29</v>
      </c>
      <c r="Q37" s="8">
        <f>'Первомайская 2'!D42</f>
        <v>0</v>
      </c>
      <c r="R37" s="8">
        <f>'Первомайская 2а'!D42</f>
        <v>162880.96</v>
      </c>
      <c r="S37" s="8">
        <f>'Первомайская 04'!D42</f>
        <v>0</v>
      </c>
      <c r="T37" s="8">
        <f>'Первомайская 04а'!D42</f>
        <v>0</v>
      </c>
      <c r="U37" s="8">
        <f>'Первомайская 04б'!D42</f>
        <v>460503.55</v>
      </c>
      <c r="V37" s="8">
        <f>'Первомайская 06в'!D42</f>
        <v>0</v>
      </c>
      <c r="W37" s="8">
        <f>'Первомайская 08б'!D42</f>
        <v>259051.07</v>
      </c>
      <c r="X37" s="8">
        <f>'Первомайская 14'!D42</f>
        <v>239516.24</v>
      </c>
      <c r="Y37" s="8">
        <f>'Первомайская 20'!D42</f>
        <v>0</v>
      </c>
      <c r="Z37" s="8">
        <f>'Второва 2'!D42</f>
        <v>0</v>
      </c>
      <c r="AA37" s="8">
        <f>'Второва 4'!D42</f>
        <v>0</v>
      </c>
      <c r="AB37" s="8">
        <f>'Второва 6'!D42</f>
        <v>0</v>
      </c>
      <c r="AC37" s="8">
        <f>'Второва 8'!D42</f>
        <v>0</v>
      </c>
      <c r="AD37" s="8">
        <f>'Второва 8 корп.1'!D42</f>
        <v>0</v>
      </c>
      <c r="AE37" s="8">
        <f>'Жулябина 8'!D42</f>
        <v>0</v>
      </c>
      <c r="AF37" s="12">
        <f t="shared" si="0"/>
        <v>2421670.3600000003</v>
      </c>
    </row>
    <row r="38" spans="1:32" ht="15.75" customHeight="1">
      <c r="A38" s="6" t="s">
        <v>77</v>
      </c>
      <c r="B38" s="16" t="s">
        <v>78</v>
      </c>
      <c r="C38" s="8" t="s">
        <v>16</v>
      </c>
      <c r="D38" s="64">
        <f>'Ленина 01'!D43</f>
        <v>268346.98</v>
      </c>
      <c r="E38" s="64">
        <f>'Ленина 02'!D43</f>
        <v>381263.4</v>
      </c>
      <c r="F38" s="8">
        <f>'Ленина 02 корп.2'!D43</f>
        <v>-510093.94000000006</v>
      </c>
      <c r="G38" s="8">
        <f>'Ленина 02 корп.3'!D43</f>
        <v>-490718.87</v>
      </c>
      <c r="H38" s="8">
        <f>'Ленина 03'!D43</f>
        <v>561003.9500000001</v>
      </c>
      <c r="I38" s="8">
        <f>'Ленина 07'!D43</f>
        <v>411279.88</v>
      </c>
      <c r="J38" s="8">
        <f>'Ленина 3 корп.2'!D43</f>
        <v>232884.55</v>
      </c>
      <c r="K38" s="8">
        <f>'Ленина 5'!D43</f>
        <v>301651.79</v>
      </c>
      <c r="L38" s="8">
        <f>'Ленина 9'!D43</f>
        <v>241692.71</v>
      </c>
      <c r="M38" s="8">
        <f>'Ленина 9а'!D43</f>
        <v>95983.69</v>
      </c>
      <c r="N38" s="8">
        <f>'Ленина 15'!D43</f>
        <v>128566.18</v>
      </c>
      <c r="O38" s="8">
        <f>'Ленина 19'!D43</f>
        <v>57872.6</v>
      </c>
      <c r="P38" s="8">
        <f>'Ленина 19а'!D43</f>
        <v>98064.53</v>
      </c>
      <c r="Q38" s="8">
        <f>'Первомайская 2'!D43</f>
        <v>70406.01</v>
      </c>
      <c r="R38" s="8">
        <f>'Первомайская 2а'!D43</f>
        <v>175780.36</v>
      </c>
      <c r="S38" s="8">
        <f>'Первомайская 04'!D43</f>
        <v>168869.23</v>
      </c>
      <c r="T38" s="8">
        <f>'Первомайская 04а'!D43</f>
        <v>175149.96</v>
      </c>
      <c r="U38" s="8">
        <f>'Первомайская 04б'!D43</f>
        <v>617628.99</v>
      </c>
      <c r="V38" s="8">
        <f>'Первомайская 06в'!D43</f>
        <v>-12266.259999999966</v>
      </c>
      <c r="W38" s="8">
        <f>'Первомайская 08б'!D43</f>
        <v>439981.72</v>
      </c>
      <c r="X38" s="8">
        <f>'Первомайская 14'!D43</f>
        <v>333749.02</v>
      </c>
      <c r="Y38" s="8">
        <f>'Первомайская 20'!D43</f>
        <v>91908.54</v>
      </c>
      <c r="Z38" s="8">
        <f>'Второва 2'!D43</f>
        <v>55673.48</v>
      </c>
      <c r="AA38" s="8">
        <f>'Второва 4'!D43</f>
        <v>-571586.0700000001</v>
      </c>
      <c r="AB38" s="8">
        <f>'Второва 6'!D43</f>
        <v>123076.64</v>
      </c>
      <c r="AC38" s="8">
        <f>'Второва 8'!D43</f>
        <v>-86501.02000000006</v>
      </c>
      <c r="AD38" s="8">
        <f>'Второва 8 корп.1'!D43</f>
        <v>-692229.4299999999</v>
      </c>
      <c r="AE38" s="8">
        <f>'Жулябина 8'!D43</f>
        <v>82864.34</v>
      </c>
      <c r="AF38" s="12">
        <f t="shared" si="0"/>
        <v>2750302.96</v>
      </c>
    </row>
    <row r="39" spans="1:32" ht="15.75" customHeight="1">
      <c r="A39" s="6" t="s">
        <v>79</v>
      </c>
      <c r="B39" s="15" t="s">
        <v>18</v>
      </c>
      <c r="C39" s="8" t="s">
        <v>16</v>
      </c>
      <c r="D39" s="64">
        <f>'Ленина 01'!D44</f>
        <v>0</v>
      </c>
      <c r="E39" s="64">
        <f>'Ленина 02'!D44</f>
        <v>0</v>
      </c>
      <c r="F39" s="8">
        <f>'Ленина 02 корп.2'!D44</f>
        <v>510093.94</v>
      </c>
      <c r="G39" s="8">
        <f>'Ленина 02 корп.3'!D44</f>
        <v>490718.87</v>
      </c>
      <c r="H39" s="8">
        <f>'Ленина 03'!D44</f>
        <v>0</v>
      </c>
      <c r="I39" s="8">
        <f>'Ленина 07'!D44</f>
        <v>0</v>
      </c>
      <c r="J39" s="8">
        <f>'Ленина 3 корп.2'!D44</f>
        <v>0</v>
      </c>
      <c r="K39" s="8">
        <f>'Ленина 5'!D44</f>
        <v>0</v>
      </c>
      <c r="L39" s="8">
        <f>'Ленина 9'!D44</f>
        <v>0</v>
      </c>
      <c r="M39" s="8">
        <f>'Ленина 9а'!D44</f>
        <v>0</v>
      </c>
      <c r="N39" s="8">
        <f>'Ленина 15'!D44</f>
        <v>0</v>
      </c>
      <c r="O39" s="8">
        <f>'Ленина 19'!D44</f>
        <v>0</v>
      </c>
      <c r="P39" s="8">
        <f>'Ленина 19а'!D44</f>
        <v>0</v>
      </c>
      <c r="Q39" s="8">
        <f>'Первомайская 2'!D44</f>
        <v>0</v>
      </c>
      <c r="R39" s="8">
        <f>'Первомайская 2а'!D44</f>
        <v>0</v>
      </c>
      <c r="S39" s="8">
        <f>'Первомайская 04'!D44</f>
        <v>0</v>
      </c>
      <c r="T39" s="8">
        <f>'Первомайская 04а'!D44</f>
        <v>0</v>
      </c>
      <c r="U39" s="8">
        <f>'Первомайская 04б'!D44</f>
        <v>0</v>
      </c>
      <c r="V39" s="8">
        <f>'Первомайская 06в'!D44</f>
        <v>12266.26</v>
      </c>
      <c r="W39" s="8">
        <f>'Первомайская 08б'!D44</f>
        <v>0</v>
      </c>
      <c r="X39" s="8">
        <f>'Первомайская 14'!D44</f>
        <v>0</v>
      </c>
      <c r="Y39" s="8">
        <f>'Первомайская 20'!D44</f>
        <v>0</v>
      </c>
      <c r="Z39" s="8">
        <f>'Второва 2'!D44</f>
        <v>0</v>
      </c>
      <c r="AA39" s="8">
        <f>'Второва 4'!D44</f>
        <v>571586.07</v>
      </c>
      <c r="AB39" s="8">
        <f>'Второва 6'!D44</f>
        <v>0</v>
      </c>
      <c r="AC39" s="8">
        <f>'Второва 8'!D44</f>
        <v>86501.02</v>
      </c>
      <c r="AD39" s="8">
        <f>'Второва 8 корп.1'!D44</f>
        <v>692229.43</v>
      </c>
      <c r="AE39" s="8">
        <f>'Жулябина 8'!D44</f>
        <v>0</v>
      </c>
      <c r="AF39" s="12">
        <f t="shared" si="0"/>
        <v>2363395.5900000003</v>
      </c>
    </row>
    <row r="40" spans="1:32" ht="15.75" customHeight="1">
      <c r="A40" s="6" t="s">
        <v>80</v>
      </c>
      <c r="B40" s="15" t="s">
        <v>20</v>
      </c>
      <c r="C40" s="8" t="s">
        <v>16</v>
      </c>
      <c r="D40" s="64">
        <f>'Ленина 01'!D45</f>
        <v>268346.98</v>
      </c>
      <c r="E40" s="64">
        <f>'Ленина 02'!D45</f>
        <v>381263.40300000005</v>
      </c>
      <c r="F40" s="8">
        <f>'Ленина 02 корп.2'!D45</f>
        <v>0</v>
      </c>
      <c r="G40" s="8">
        <f>'Ленина 02 корп.3'!D45</f>
        <v>0</v>
      </c>
      <c r="H40" s="8">
        <f>'Ленина 03'!D45</f>
        <v>561003.95</v>
      </c>
      <c r="I40" s="8">
        <f>'Ленина 07'!D45</f>
        <v>411279.88</v>
      </c>
      <c r="J40" s="8">
        <f>'Ленина 3 корп.2'!D45</f>
        <v>232884.55</v>
      </c>
      <c r="K40" s="8">
        <f>'Ленина 5'!D45</f>
        <v>301651.7899999999</v>
      </c>
      <c r="L40" s="8">
        <f>'Ленина 9'!D45</f>
        <v>241692.71</v>
      </c>
      <c r="M40" s="8">
        <f>'Ленина 9а'!D45</f>
        <v>95983.69</v>
      </c>
      <c r="N40" s="8">
        <f>'Ленина 15'!D45</f>
        <v>128566.18</v>
      </c>
      <c r="O40" s="8">
        <f>'Ленина 19'!D45</f>
        <v>57872.59</v>
      </c>
      <c r="P40" s="8">
        <f>'Ленина 19а'!D45</f>
        <v>98064.53</v>
      </c>
      <c r="Q40" s="8">
        <f>'Первомайская 2'!D45</f>
        <v>70406.01</v>
      </c>
      <c r="R40" s="8">
        <f>'Первомайская 2а'!D45</f>
        <v>175780.36</v>
      </c>
      <c r="S40" s="8">
        <f>'Первомайская 04'!D45</f>
        <v>168869.23000000007</v>
      </c>
      <c r="T40" s="8">
        <f>'Первомайская 04а'!D45</f>
        <v>175149.96000000002</v>
      </c>
      <c r="U40" s="8">
        <f>'Первомайская 04б'!D45</f>
        <v>617628.99</v>
      </c>
      <c r="V40" s="8">
        <f>'Первомайская 06в'!D45</f>
        <v>0</v>
      </c>
      <c r="W40" s="8">
        <f>'Первомайская 08б'!D45</f>
        <v>439981.72</v>
      </c>
      <c r="X40" s="8">
        <f>'Первомайская 14'!D45</f>
        <v>333749.02</v>
      </c>
      <c r="Y40" s="8">
        <f>'Первомайская 20'!D45</f>
        <v>91908.54999999999</v>
      </c>
      <c r="Z40" s="8">
        <f>'Второва 2'!D45</f>
        <v>55673.479999999996</v>
      </c>
      <c r="AA40" s="8">
        <f>'Второва 4'!D45</f>
        <v>0</v>
      </c>
      <c r="AB40" s="8">
        <f>'Второва 6'!D45</f>
        <v>123076.64000000001</v>
      </c>
      <c r="AC40" s="8">
        <f>'Второва 8'!D45</f>
        <v>0</v>
      </c>
      <c r="AD40" s="8">
        <f>'Второва 8 корп.1'!D45</f>
        <v>0</v>
      </c>
      <c r="AE40" s="8">
        <f>'Жулябина 8'!D45</f>
        <v>82864.34</v>
      </c>
      <c r="AF40" s="12">
        <f t="shared" si="0"/>
        <v>5113698.552999999</v>
      </c>
    </row>
    <row r="41" spans="1:32" ht="15.75" customHeight="1">
      <c r="A41" s="97" t="s">
        <v>81</v>
      </c>
      <c r="B41" s="97"/>
      <c r="C41" s="97"/>
      <c r="D41" s="103"/>
      <c r="E41" s="62"/>
      <c r="F41" s="62"/>
      <c r="G41" s="18"/>
      <c r="H41" s="7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2">
        <f t="shared" si="0"/>
        <v>0</v>
      </c>
    </row>
    <row r="42" spans="1:32" s="93" customFormat="1" ht="29.25" customHeight="1">
      <c r="A42" s="6" t="s">
        <v>82</v>
      </c>
      <c r="B42" s="16" t="s">
        <v>83</v>
      </c>
      <c r="C42" s="8" t="s">
        <v>7</v>
      </c>
      <c r="D42" s="67" t="s">
        <v>84</v>
      </c>
      <c r="E42" s="67" t="s">
        <v>84</v>
      </c>
      <c r="F42" s="22" t="s">
        <v>84</v>
      </c>
      <c r="G42" s="22" t="s">
        <v>84</v>
      </c>
      <c r="H42" s="22" t="s">
        <v>84</v>
      </c>
      <c r="I42" s="22" t="s">
        <v>84</v>
      </c>
      <c r="J42" s="22" t="s">
        <v>84</v>
      </c>
      <c r="K42" s="22" t="s">
        <v>84</v>
      </c>
      <c r="L42" s="22" t="s">
        <v>84</v>
      </c>
      <c r="M42" s="22" t="s">
        <v>84</v>
      </c>
      <c r="N42" s="22" t="s">
        <v>84</v>
      </c>
      <c r="O42" s="22" t="s">
        <v>84</v>
      </c>
      <c r="P42" s="22" t="s">
        <v>84</v>
      </c>
      <c r="Q42" s="22" t="s">
        <v>84</v>
      </c>
      <c r="R42" s="22" t="s">
        <v>84</v>
      </c>
      <c r="S42" s="22" t="s">
        <v>84</v>
      </c>
      <c r="T42" s="22" t="s">
        <v>84</v>
      </c>
      <c r="U42" s="22" t="s">
        <v>84</v>
      </c>
      <c r="V42" s="22" t="s">
        <v>84</v>
      </c>
      <c r="W42" s="22" t="s">
        <v>84</v>
      </c>
      <c r="X42" s="22" t="s">
        <v>84</v>
      </c>
      <c r="Y42" s="22" t="s">
        <v>84</v>
      </c>
      <c r="Z42" s="22" t="s">
        <v>84</v>
      </c>
      <c r="AA42" s="22" t="s">
        <v>84</v>
      </c>
      <c r="AB42" s="22" t="s">
        <v>84</v>
      </c>
      <c r="AC42" s="22" t="s">
        <v>84</v>
      </c>
      <c r="AD42" s="22" t="s">
        <v>84</v>
      </c>
      <c r="AE42" s="22" t="s">
        <v>84</v>
      </c>
      <c r="AF42" s="22" t="s">
        <v>84</v>
      </c>
    </row>
    <row r="43" spans="1:32" ht="15.75" customHeight="1">
      <c r="A43" s="6" t="s">
        <v>85</v>
      </c>
      <c r="B43" s="16" t="s">
        <v>86</v>
      </c>
      <c r="C43" s="8" t="s">
        <v>7</v>
      </c>
      <c r="D43" s="64" t="s">
        <v>87</v>
      </c>
      <c r="E43" s="64" t="s">
        <v>87</v>
      </c>
      <c r="F43" s="8" t="s">
        <v>87</v>
      </c>
      <c r="G43" s="8" t="s">
        <v>87</v>
      </c>
      <c r="H43" s="8" t="s">
        <v>87</v>
      </c>
      <c r="I43" s="8" t="s">
        <v>87</v>
      </c>
      <c r="J43" s="8" t="s">
        <v>87</v>
      </c>
      <c r="K43" s="8" t="s">
        <v>87</v>
      </c>
      <c r="L43" s="8" t="s">
        <v>87</v>
      </c>
      <c r="M43" s="8" t="s">
        <v>87</v>
      </c>
      <c r="N43" s="8" t="s">
        <v>87</v>
      </c>
      <c r="O43" s="8" t="s">
        <v>87</v>
      </c>
      <c r="P43" s="8" t="s">
        <v>87</v>
      </c>
      <c r="Q43" s="8" t="s">
        <v>87</v>
      </c>
      <c r="R43" s="8" t="s">
        <v>87</v>
      </c>
      <c r="S43" s="8" t="s">
        <v>87</v>
      </c>
      <c r="T43" s="8" t="s">
        <v>87</v>
      </c>
      <c r="U43" s="8" t="s">
        <v>87</v>
      </c>
      <c r="V43" s="8" t="s">
        <v>87</v>
      </c>
      <c r="W43" s="8" t="s">
        <v>87</v>
      </c>
      <c r="X43" s="8" t="s">
        <v>87</v>
      </c>
      <c r="Y43" s="8" t="s">
        <v>87</v>
      </c>
      <c r="Z43" s="8" t="s">
        <v>87</v>
      </c>
      <c r="AA43" s="8" t="s">
        <v>87</v>
      </c>
      <c r="AB43" s="8" t="s">
        <v>87</v>
      </c>
      <c r="AC43" s="8" t="s">
        <v>87</v>
      </c>
      <c r="AD43" s="8" t="s">
        <v>87</v>
      </c>
      <c r="AE43" s="8" t="s">
        <v>87</v>
      </c>
      <c r="AF43" s="12">
        <f t="shared" si="0"/>
        <v>0</v>
      </c>
    </row>
    <row r="44" spans="1:32" ht="15.75" customHeight="1">
      <c r="A44" s="6" t="s">
        <v>88</v>
      </c>
      <c r="B44" s="16" t="s">
        <v>89</v>
      </c>
      <c r="C44" s="8" t="s">
        <v>90</v>
      </c>
      <c r="D44" s="68">
        <f>'Ленина 01'!D49</f>
        <v>9356.395189639223</v>
      </c>
      <c r="E44" s="68">
        <f>'Ленина 02'!D49</f>
        <v>20266.27345050879</v>
      </c>
      <c r="F44" s="17">
        <f>'Ленина 02 корп.2'!D49</f>
        <v>5481.583897399359</v>
      </c>
      <c r="G44" s="17">
        <f>'Ленина 02 корп.3'!D49</f>
        <v>5577.631635197719</v>
      </c>
      <c r="H44" s="17">
        <f>'Ленина 03'!D49</f>
        <v>27929.82</v>
      </c>
      <c r="I44" s="17">
        <f>'Ленина 07'!D49</f>
        <v>9675.268970431065</v>
      </c>
      <c r="J44" s="17">
        <f>'Ленина 3 корп.2'!D49</f>
        <v>6112.28713929462</v>
      </c>
      <c r="K44" s="17">
        <f>'Ленина 5'!D49</f>
        <v>8980.380121125756</v>
      </c>
      <c r="L44" s="17">
        <f>'Ленина 9'!D49</f>
        <v>8483.207770582794</v>
      </c>
      <c r="M44" s="17">
        <f>'Ленина 9а'!D49</f>
        <v>5247.016387602423</v>
      </c>
      <c r="N44" s="17">
        <f>'Ленина 15'!D49</f>
        <v>7034.7800185013875</v>
      </c>
      <c r="O44" s="17">
        <f>'Ленина 19'!D49</f>
        <v>3908.4563591022443</v>
      </c>
      <c r="P44" s="17">
        <f>'Ленина 19а'!D49</f>
        <v>5251.308788159112</v>
      </c>
      <c r="Q44" s="17">
        <f>'Первомайская 2'!D49</f>
        <v>7680.335615171139</v>
      </c>
      <c r="R44" s="17">
        <f>'Первомайская 2а'!D49</f>
        <v>6363.970397779834</v>
      </c>
      <c r="S44" s="17">
        <f>'Первомайская 04'!D49</f>
        <v>7952.291770573565</v>
      </c>
      <c r="T44" s="17">
        <f>'Первомайская 04а'!D49</f>
        <v>8767.644816530103</v>
      </c>
      <c r="U44" s="17">
        <f>'Первомайская 04б'!D49</f>
        <v>14656.053283996302</v>
      </c>
      <c r="V44" s="17">
        <f>'Первомайская 06в'!D49</f>
        <v>4103.4788029925185</v>
      </c>
      <c r="W44" s="17">
        <f>'Первомайская 08б'!D49</f>
        <v>7025.033487511564</v>
      </c>
      <c r="X44" s="17">
        <f>'Первомайская 14'!D49</f>
        <v>9627.343570767807</v>
      </c>
      <c r="Y44" s="17">
        <f>'Первомайская 20'!D49</f>
        <v>3596.2846455290346</v>
      </c>
      <c r="Z44" s="17">
        <f>'Второва 2'!D49</f>
        <v>1460.3359458496614</v>
      </c>
      <c r="AA44" s="17">
        <f>'Второва 4'!D49</f>
        <v>4722.703954399714</v>
      </c>
      <c r="AB44" s="17">
        <f>'Второва 6'!D49</f>
        <v>1470.7841111506948</v>
      </c>
      <c r="AC44" s="17">
        <f>'Второва 8'!D49</f>
        <v>3232.4855717848236</v>
      </c>
      <c r="AD44" s="17">
        <f>'Второва 8 корп.1'!D49</f>
        <v>5750.5625222657645</v>
      </c>
      <c r="AE44" s="17">
        <f>'Жулябина 8'!D49</f>
        <v>3190.623441396509</v>
      </c>
      <c r="AF44" s="12">
        <f t="shared" si="0"/>
        <v>212904.3416652435</v>
      </c>
    </row>
    <row r="45" spans="1:32" ht="15.75" customHeight="1">
      <c r="A45" s="6" t="s">
        <v>91</v>
      </c>
      <c r="B45" s="16" t="s">
        <v>92</v>
      </c>
      <c r="C45" s="8" t="s">
        <v>16</v>
      </c>
      <c r="D45" s="68">
        <f>'Ленина 01'!D50</f>
        <v>252856.58</v>
      </c>
      <c r="E45" s="68">
        <f>'Ленина 02'!D50</f>
        <v>547696.04</v>
      </c>
      <c r="F45" s="17">
        <f>'Ленина 02 корп.2'!D50</f>
        <v>153868.06</v>
      </c>
      <c r="G45" s="17">
        <f>'Ленина 02 корп.3'!D50</f>
        <v>156564.12</v>
      </c>
      <c r="H45" s="17">
        <f>'Ленина 03'!D50</f>
        <v>696905.2</v>
      </c>
      <c r="I45" s="17">
        <f>'Ленина 07'!D50</f>
        <v>271584.8</v>
      </c>
      <c r="J45" s="17">
        <f>'Ленина 3 корп.2'!D50</f>
        <v>171571.9</v>
      </c>
      <c r="K45" s="17">
        <f>'Ленина 5'!D50</f>
        <v>252079.27</v>
      </c>
      <c r="L45" s="17">
        <f>'Ленина 9'!D50</f>
        <v>229258.69</v>
      </c>
      <c r="M45" s="17">
        <f>'Ленина 9а'!D50</f>
        <v>147283.75</v>
      </c>
      <c r="N45" s="17">
        <f>'Ленина 15'!D50</f>
        <v>190114.93</v>
      </c>
      <c r="O45" s="17">
        <f>'Ленина 19'!D50</f>
        <v>109710.37</v>
      </c>
      <c r="P45" s="17">
        <f>'Ленина 19а'!D50</f>
        <v>141916.62</v>
      </c>
      <c r="Q45" s="17">
        <f>'Первомайская 2'!D50</f>
        <v>207561.07</v>
      </c>
      <c r="R45" s="17">
        <f>'Первомайская 2а'!D50</f>
        <v>171986.3</v>
      </c>
      <c r="S45" s="17">
        <f>'Первомайская 04'!D50</f>
        <v>223220.83</v>
      </c>
      <c r="T45" s="17">
        <f>'Первомайская 04а'!D50</f>
        <v>246107.79</v>
      </c>
      <c r="U45" s="17">
        <f>'Первомайская 04б'!D50</f>
        <v>396079.84</v>
      </c>
      <c r="V45" s="17">
        <f>'Первомайская 06в'!D50</f>
        <v>115184.65</v>
      </c>
      <c r="W45" s="17">
        <f>'Первомайская 08б'!D50</f>
        <v>189851.53</v>
      </c>
      <c r="X45" s="17">
        <f>'Первомайская 14'!D50</f>
        <v>260178.96</v>
      </c>
      <c r="Y45" s="17">
        <f>'Первомайская 20'!D50</f>
        <v>100947.71</v>
      </c>
      <c r="Z45" s="17">
        <f>'Второва 2'!D50</f>
        <v>40991.63</v>
      </c>
      <c r="AA45" s="17">
        <f>'Второва 4'!D50</f>
        <v>132566.3</v>
      </c>
      <c r="AB45" s="17">
        <f>'Второва 6'!D50</f>
        <v>41284.91</v>
      </c>
      <c r="AC45" s="17">
        <f>'Второва 8'!D50</f>
        <v>90735.87</v>
      </c>
      <c r="AD45" s="17">
        <f>'Второва 8 корп.1'!D50</f>
        <v>161418.29</v>
      </c>
      <c r="AE45" s="17">
        <f>'Жулябина 8'!D50</f>
        <v>89560.8</v>
      </c>
      <c r="AF45" s="12">
        <f t="shared" si="0"/>
        <v>5789086.8100000005</v>
      </c>
    </row>
    <row r="46" spans="1:32" ht="15.75" customHeight="1">
      <c r="A46" s="6" t="s">
        <v>93</v>
      </c>
      <c r="B46" s="15" t="s">
        <v>94</v>
      </c>
      <c r="C46" s="8" t="s">
        <v>16</v>
      </c>
      <c r="D46" s="68">
        <f>'Ленина 01'!D51</f>
        <v>254694.37</v>
      </c>
      <c r="E46" s="68">
        <f>'Ленина 02'!D51</f>
        <v>539068.4</v>
      </c>
      <c r="F46" s="17">
        <f>'Ленина 02 корп.2'!D51</f>
        <v>210946.45</v>
      </c>
      <c r="G46" s="17">
        <f>'Ленина 02 корп.3'!D51</f>
        <v>210314.86</v>
      </c>
      <c r="H46" s="17">
        <f>'Ленина 03'!D51</f>
        <v>683451.8700000001</v>
      </c>
      <c r="I46" s="17">
        <f>'Ленина 07'!D51</f>
        <v>240029.2</v>
      </c>
      <c r="J46" s="17">
        <f>'Ленина 3 корп.2'!D51</f>
        <v>151293.17</v>
      </c>
      <c r="K46" s="17">
        <f>'Ленина 5'!D51</f>
        <v>224354.45</v>
      </c>
      <c r="L46" s="17">
        <f>'Ленина 9'!D51</f>
        <v>216759.05</v>
      </c>
      <c r="M46" s="17">
        <f>'Ленина 9а'!D51</f>
        <v>128189.85</v>
      </c>
      <c r="N46" s="17">
        <f>'Ленина 15'!D51</f>
        <v>185143.78</v>
      </c>
      <c r="O46" s="17">
        <f>'Ленина 19'!D51</f>
        <v>98507.82</v>
      </c>
      <c r="P46" s="17">
        <f>'Ленина 19а'!D51</f>
        <v>131158.44</v>
      </c>
      <c r="Q46" s="17">
        <f>'Первомайская 2'!D51</f>
        <v>206263.17</v>
      </c>
      <c r="R46" s="17">
        <f>'Первомайская 2а'!D51</f>
        <v>169857.99</v>
      </c>
      <c r="S46" s="17">
        <f>'Первомайская 04'!D51</f>
        <v>189136.52</v>
      </c>
      <c r="T46" s="17">
        <f>'Первомайская 04а'!D51</f>
        <v>208757.82</v>
      </c>
      <c r="U46" s="17">
        <f>'Первомайская 04б'!D51</f>
        <v>365753.8</v>
      </c>
      <c r="V46" s="17">
        <f>'Первомайская 06в'!D51</f>
        <v>116461.66</v>
      </c>
      <c r="W46" s="17">
        <f>'Первомайская 08б'!D51</f>
        <v>174840.05</v>
      </c>
      <c r="X46" s="17">
        <f>'Первомайская 14'!D51</f>
        <v>241914.89</v>
      </c>
      <c r="Y46" s="17">
        <f>'Первомайская 20'!D51</f>
        <v>84225.69</v>
      </c>
      <c r="Z46" s="17">
        <f>'Второва 2'!D51</f>
        <v>36592.17</v>
      </c>
      <c r="AA46" s="17">
        <f>'Второва 4'!D51</f>
        <v>216939.02</v>
      </c>
      <c r="AB46" s="17">
        <f>'Второва 6'!D51</f>
        <v>33004.45</v>
      </c>
      <c r="AC46" s="17">
        <f>'Второва 8'!D51</f>
        <v>98835.8</v>
      </c>
      <c r="AD46" s="17">
        <f>'Второва 8 корп.1'!D51</f>
        <v>257104.12</v>
      </c>
      <c r="AE46" s="17">
        <f>'Жулябина 8'!D51</f>
        <v>75854.33</v>
      </c>
      <c r="AF46" s="12">
        <f t="shared" si="0"/>
        <v>5749453.1899999995</v>
      </c>
    </row>
    <row r="47" spans="1:32" ht="15.75" customHeight="1">
      <c r="A47" s="6" t="s">
        <v>95</v>
      </c>
      <c r="B47" s="15" t="s">
        <v>96</v>
      </c>
      <c r="C47" s="8" t="s">
        <v>16</v>
      </c>
      <c r="D47" s="68">
        <f>'Ленина 01'!D52</f>
        <v>23929.29</v>
      </c>
      <c r="E47" s="68">
        <f>'Ленина 02'!D52</f>
        <v>32523.64</v>
      </c>
      <c r="F47" s="17">
        <f>'Ленина 02 корп.2'!D52</f>
        <v>-57078.390000000014</v>
      </c>
      <c r="G47" s="17">
        <f>'Ленина 02 корп.3'!D52</f>
        <v>-53750.73999999999</v>
      </c>
      <c r="H47" s="17">
        <f>'Ленина 03'!D52</f>
        <v>58188.78</v>
      </c>
      <c r="I47" s="17">
        <f>'Ленина 07'!D52</f>
        <v>31555.6</v>
      </c>
      <c r="J47" s="17">
        <f>'Ленина 3 корп.2'!D52</f>
        <v>20278.73</v>
      </c>
      <c r="K47" s="17">
        <f>'Ленина 5'!D52</f>
        <v>27724.819999999978</v>
      </c>
      <c r="L47" s="17">
        <f>'Ленина 9'!D52</f>
        <v>42218.38</v>
      </c>
      <c r="M47" s="17">
        <f>'Ленина 9а'!D52</f>
        <v>19093.9</v>
      </c>
      <c r="N47" s="17">
        <f>'Ленина 15'!D52</f>
        <v>22234.46</v>
      </c>
      <c r="O47" s="17">
        <f>'Ленина 19'!D52</f>
        <v>11202.55</v>
      </c>
      <c r="P47" s="17">
        <f>'Ленина 19а'!D52</f>
        <v>20585.75</v>
      </c>
      <c r="Q47" s="17">
        <f>'Первомайская 2'!D52</f>
        <v>13348.39</v>
      </c>
      <c r="R47" s="17">
        <f>'Первомайская 2а'!D52</f>
        <v>29002.47</v>
      </c>
      <c r="S47" s="17">
        <f>'Первомайская 04'!D52</f>
        <v>34084.299999999996</v>
      </c>
      <c r="T47" s="17">
        <f>'Первомайская 04а'!D52</f>
        <v>37349.97</v>
      </c>
      <c r="U47" s="17">
        <f>'Первомайская 04б'!D52</f>
        <v>119205.66</v>
      </c>
      <c r="V47" s="17">
        <f>'Первомайская 06в'!D52</f>
        <v>-1277.0100000000093</v>
      </c>
      <c r="W47" s="17">
        <f>'Первомайская 08б'!D52</f>
        <v>36504.48</v>
      </c>
      <c r="X47" s="17">
        <f>'Первомайская 14'!D52</f>
        <v>64686.77</v>
      </c>
      <c r="Y47" s="17">
        <f>'Первомайская 20'!D52</f>
        <v>16722.02</v>
      </c>
      <c r="Z47" s="17">
        <f>'Второва 2'!D52</f>
        <v>4399.46</v>
      </c>
      <c r="AA47" s="17">
        <f>'Второва 4'!D52</f>
        <v>-84372.72</v>
      </c>
      <c r="AB47" s="17">
        <f>'Второва 6'!D52</f>
        <v>8280.460000000006</v>
      </c>
      <c r="AC47" s="17">
        <f>'Второва 8'!D52</f>
        <v>-8099.930000000008</v>
      </c>
      <c r="AD47" s="17">
        <f>'Второва 8 корп.1'!D52</f>
        <v>-95685.82999999999</v>
      </c>
      <c r="AE47" s="17">
        <f>'Жулябина 8'!D52</f>
        <v>13706.47</v>
      </c>
      <c r="AF47" s="12">
        <f t="shared" si="0"/>
        <v>386561.73</v>
      </c>
    </row>
    <row r="48" spans="1:32" ht="15.75" customHeight="1">
      <c r="A48" s="6" t="s">
        <v>97</v>
      </c>
      <c r="B48" s="15" t="s">
        <v>98</v>
      </c>
      <c r="C48" s="8" t="s">
        <v>16</v>
      </c>
      <c r="D48" s="68">
        <f>'Ленина 01'!D53</f>
        <v>252856.58</v>
      </c>
      <c r="E48" s="68">
        <f>'Ленина 02'!D53</f>
        <v>542098.28</v>
      </c>
      <c r="F48" s="17">
        <f>'Ленина 02 корп.2'!D53</f>
        <v>146037.17</v>
      </c>
      <c r="G48" s="17">
        <f>'Ленина 02 корп.3'!D53</f>
        <v>0</v>
      </c>
      <c r="H48" s="17">
        <f>'Ленина 03'!D53</f>
        <v>755099.23</v>
      </c>
      <c r="I48" s="17">
        <f>'Ленина 07'!D53</f>
        <v>271584.8</v>
      </c>
      <c r="J48" s="17">
        <f>'Ленина 3 корп.2'!D53</f>
        <v>171571.9</v>
      </c>
      <c r="K48" s="17">
        <f>'Ленина 5'!D53</f>
        <v>252079.27</v>
      </c>
      <c r="L48" s="17">
        <f>'Ленина 9'!D53</f>
        <v>229258.69</v>
      </c>
      <c r="M48" s="17">
        <f>'Ленина 9а'!D53</f>
        <v>147283.75</v>
      </c>
      <c r="N48" s="17">
        <f>'Ленина 15'!D53</f>
        <v>190114.93</v>
      </c>
      <c r="O48" s="17">
        <f>'Ленина 19'!D53</f>
        <v>109710.37</v>
      </c>
      <c r="P48" s="17">
        <f>'Ленина 19а'!D53</f>
        <v>156701.52</v>
      </c>
      <c r="Q48" s="17">
        <f>'Первомайская 2'!D53</f>
        <v>207561.07</v>
      </c>
      <c r="R48" s="17">
        <f>'Первомайская 2а'!D53</f>
        <v>171986.3</v>
      </c>
      <c r="S48" s="17">
        <f>'Первомайская 04'!D53</f>
        <v>223220.83</v>
      </c>
      <c r="T48" s="17">
        <f>'Первомайская 04а'!D53</f>
        <v>246107.79</v>
      </c>
      <c r="U48" s="17">
        <f>'Первомайская 04б'!D53</f>
        <v>396079.84</v>
      </c>
      <c r="V48" s="17">
        <f>'Первомайская 06в'!D53</f>
        <v>110284.42</v>
      </c>
      <c r="W48" s="17">
        <f>'Первомайская 08б'!D53</f>
        <v>189851.53</v>
      </c>
      <c r="X48" s="17">
        <f>'Первомайская 14'!D53</f>
        <v>260178.96</v>
      </c>
      <c r="Y48" s="17">
        <f>'Первомайская 20'!D53</f>
        <v>129432.5</v>
      </c>
      <c r="Z48" s="17">
        <f>'Второва 2'!D53</f>
        <v>40991.63</v>
      </c>
      <c r="AA48" s="17">
        <f>'Второва 4'!D53</f>
        <v>128630.46</v>
      </c>
      <c r="AB48" s="17">
        <f>'Второва 6'!D53</f>
        <v>41284.91</v>
      </c>
      <c r="AC48" s="17">
        <f>'Второва 8'!D53</f>
        <v>93378.24</v>
      </c>
      <c r="AD48" s="17">
        <f>'Второва 8 корп.1'!D53</f>
        <v>156151.32</v>
      </c>
      <c r="AE48" s="17">
        <f>'Жулябина 8'!D53</f>
        <v>89560.8</v>
      </c>
      <c r="AF48" s="12">
        <f t="shared" si="0"/>
        <v>5709097.090000001</v>
      </c>
    </row>
    <row r="49" spans="1:32" ht="15.75" customHeight="1">
      <c r="A49" s="6" t="s">
        <v>99</v>
      </c>
      <c r="B49" s="15" t="s">
        <v>100</v>
      </c>
      <c r="C49" s="8" t="s">
        <v>16</v>
      </c>
      <c r="D49" s="68">
        <f>'Ленина 01'!D54</f>
        <v>307209.26</v>
      </c>
      <c r="E49" s="68">
        <f>'Ленина 02'!D54</f>
        <v>610860.2100000001</v>
      </c>
      <c r="F49" s="17">
        <f>'Ленина 02 корп.2'!D54</f>
        <v>99762.25</v>
      </c>
      <c r="G49" s="17">
        <f>'Ленина 02 корп.3'!D54</f>
        <v>0</v>
      </c>
      <c r="H49" s="17">
        <f>'Ленина 03'!D54</f>
        <v>515830.3</v>
      </c>
      <c r="I49" s="17">
        <f>'Ленина 07'!D54</f>
        <v>329963.2</v>
      </c>
      <c r="J49" s="17">
        <f>'Ленина 3 корп.2'!D54</f>
        <v>208452.07</v>
      </c>
      <c r="K49" s="17">
        <f>'Ленина 5'!D54</f>
        <v>306264.86</v>
      </c>
      <c r="L49" s="17">
        <f>'Ленина 9'!D54</f>
        <v>278538.9</v>
      </c>
      <c r="M49" s="17">
        <f>'Ленина 9а'!D54</f>
        <v>178943.07</v>
      </c>
      <c r="N49" s="17">
        <f>'Ленина 15'!D54</f>
        <v>230981.01</v>
      </c>
      <c r="O49" s="17">
        <f>'Ленина 19'!D54</f>
        <v>133293.12</v>
      </c>
      <c r="P49" s="17">
        <f>'Ленина 19а'!D54</f>
        <v>107047.38</v>
      </c>
      <c r="Q49" s="17">
        <f>'Первомайская 2'!D54</f>
        <v>252177.27</v>
      </c>
      <c r="R49" s="17">
        <f>'Первомайская 2а'!D54</f>
        <v>208955.54</v>
      </c>
      <c r="S49" s="17">
        <f>'Первомайская 04'!D54</f>
        <v>271203.17</v>
      </c>
      <c r="T49" s="17">
        <f>'Первомайская 04а'!D54</f>
        <v>299009.79</v>
      </c>
      <c r="U49" s="17">
        <f>'Первомайская 04б'!D54</f>
        <v>481219.02</v>
      </c>
      <c r="V49" s="17">
        <f>'Первомайская 06в'!D54</f>
        <v>75338.5</v>
      </c>
      <c r="W49" s="17">
        <f>'Первомайская 08б'!D54</f>
        <v>0</v>
      </c>
      <c r="X49" s="17">
        <f>'Первомайская 14'!D54</f>
        <v>316105.62</v>
      </c>
      <c r="Y49" s="17">
        <f>'Первомайская 20'!D54</f>
        <v>88419.11</v>
      </c>
      <c r="Z49" s="17">
        <f>'Второва 2'!D54</f>
        <v>49802.97</v>
      </c>
      <c r="AA49" s="17">
        <f>'Второва 4'!D54</f>
        <v>87871.22</v>
      </c>
      <c r="AB49" s="17">
        <f>'Второва 6'!D54</f>
        <v>50159.29</v>
      </c>
      <c r="AC49" s="17">
        <f>'Второва 8'!D54</f>
        <v>63789.4</v>
      </c>
      <c r="AD49" s="17">
        <f>'Второва 8 корп.1'!D54</f>
        <v>106671.52</v>
      </c>
      <c r="AE49" s="17">
        <f>'Жулябина 8'!D54</f>
        <v>108812.3</v>
      </c>
      <c r="AF49" s="12">
        <f t="shared" si="0"/>
        <v>5766680.35</v>
      </c>
    </row>
    <row r="50" spans="1:32" ht="15.75" customHeight="1">
      <c r="A50" s="6" t="s">
        <v>101</v>
      </c>
      <c r="B50" s="15" t="s">
        <v>102</v>
      </c>
      <c r="C50" s="8" t="s">
        <v>16</v>
      </c>
      <c r="D50" s="68">
        <f>'Ленина 01'!D55</f>
        <v>-13639.84</v>
      </c>
      <c r="E50" s="68">
        <f>'Ленина 02'!D55</f>
        <v>19532.04</v>
      </c>
      <c r="F50" s="17">
        <f>'Ленина 02 корп.2'!D55</f>
        <v>71430.64</v>
      </c>
      <c r="G50" s="17">
        <f>'Ленина 02 корп.3'!D55</f>
        <v>0</v>
      </c>
      <c r="H50" s="17">
        <f>'Ленина 03'!D55</f>
        <v>369338.99</v>
      </c>
      <c r="I50" s="17">
        <f>'Ленина 07'!D55</f>
        <v>-14650.09</v>
      </c>
      <c r="J50" s="17">
        <f>'Ленина 3 корп.2'!D55</f>
        <v>-9255.1</v>
      </c>
      <c r="K50" s="17">
        <f>'Ленина 5'!D55</f>
        <v>-13597.91</v>
      </c>
      <c r="L50" s="17">
        <f>'Ленина 9'!D55</f>
        <v>-12366.9</v>
      </c>
      <c r="M50" s="17">
        <f>'Ленина 9а'!D55</f>
        <v>-7944.92</v>
      </c>
      <c r="N50" s="17">
        <f>'Ленина 15'!D55</f>
        <v>-10255.36</v>
      </c>
      <c r="O50" s="17">
        <f>'Ленина 19'!D55</f>
        <v>-5918.1</v>
      </c>
      <c r="P50" s="17">
        <f>'Ленина 19а'!D55</f>
        <v>76646.86</v>
      </c>
      <c r="Q50" s="17">
        <f>'Первомайская 2'!D55</f>
        <v>-11196.46</v>
      </c>
      <c r="R50" s="17">
        <f>'Первомайская 2а'!D55</f>
        <v>-9277.45</v>
      </c>
      <c r="S50" s="17">
        <f>'Первомайская 04'!D55</f>
        <v>-12041.2</v>
      </c>
      <c r="T50" s="17">
        <f>'Первомайская 04а'!D55</f>
        <v>-13275.79</v>
      </c>
      <c r="U50" s="17">
        <f>'Первомайская 04б'!D55</f>
        <v>-21365.72</v>
      </c>
      <c r="V50" s="17">
        <f>'Первомайская 06в'!D55</f>
        <v>53943.03</v>
      </c>
      <c r="W50" s="17">
        <f>'Первомайская 08б'!D55</f>
        <v>0</v>
      </c>
      <c r="X50" s="17">
        <f>'Первомайская 14'!D55</f>
        <v>-14034.83</v>
      </c>
      <c r="Y50" s="17">
        <f>'Первомайская 20'!D55</f>
        <v>63308.86</v>
      </c>
      <c r="Z50" s="17">
        <f>'Второва 2'!D55</f>
        <v>-2211.21</v>
      </c>
      <c r="AA50" s="17">
        <f>'Второва 4'!D55</f>
        <v>62916.56</v>
      </c>
      <c r="AB50" s="17">
        <f>'Второва 6'!D55</f>
        <v>-2227.03</v>
      </c>
      <c r="AC50" s="17">
        <f>'Второва 8'!D55</f>
        <v>45673.77</v>
      </c>
      <c r="AD50" s="17">
        <f>'Второва 8 корп.1'!D55</f>
        <v>76377.74</v>
      </c>
      <c r="AE50" s="17">
        <f>'Жулябина 8'!D55</f>
        <v>-4831.18</v>
      </c>
      <c r="AF50" s="12">
        <f t="shared" si="0"/>
        <v>661079.3999999998</v>
      </c>
    </row>
    <row r="51" spans="1:32" ht="15.75" customHeight="1">
      <c r="A51" s="6" t="s">
        <v>103</v>
      </c>
      <c r="B51" s="16" t="s">
        <v>104</v>
      </c>
      <c r="C51" s="8" t="s">
        <v>16</v>
      </c>
      <c r="D51" s="68">
        <f>'Ленина 01'!D56</f>
        <v>0</v>
      </c>
      <c r="E51" s="68">
        <f>'Ленина 02'!D56</f>
        <v>0</v>
      </c>
      <c r="F51" s="17">
        <f>'Ленина 02 корп.2'!D56</f>
        <v>0</v>
      </c>
      <c r="G51" s="17">
        <f>'Ленина 02 корп.3'!D56</f>
        <v>0</v>
      </c>
      <c r="H51" s="17">
        <f>'Ленина 03'!D56</f>
        <v>0</v>
      </c>
      <c r="I51" s="17">
        <f>'Ленина 07'!D56</f>
        <v>0</v>
      </c>
      <c r="J51" s="17">
        <f>'Ленина 3 корп.2'!D56</f>
        <v>0</v>
      </c>
      <c r="K51" s="17">
        <f>'Ленина 5'!D56</f>
        <v>0</v>
      </c>
      <c r="L51" s="17">
        <f>'Ленина 9'!D56</f>
        <v>0</v>
      </c>
      <c r="M51" s="17">
        <f>'Ленина 9а'!D56</f>
        <v>0</v>
      </c>
      <c r="N51" s="17">
        <f>'Ленина 15'!D56</f>
        <v>0</v>
      </c>
      <c r="O51" s="17">
        <f>'Ленина 19'!D56</f>
        <v>0</v>
      </c>
      <c r="P51" s="17">
        <f>'Ленина 19а'!D56</f>
        <v>0</v>
      </c>
      <c r="Q51" s="17">
        <f>'Первомайская 2'!D56</f>
        <v>0</v>
      </c>
      <c r="R51" s="17">
        <f>'Первомайская 2а'!D56</f>
        <v>0</v>
      </c>
      <c r="S51" s="17">
        <f>'Первомайская 04'!D56</f>
        <v>0</v>
      </c>
      <c r="T51" s="17">
        <f>'Первомайская 04а'!D56</f>
        <v>0</v>
      </c>
      <c r="U51" s="17">
        <f>'Первомайская 04б'!D56</f>
        <v>0</v>
      </c>
      <c r="V51" s="17">
        <f>'Первомайская 06в'!D56</f>
        <v>0</v>
      </c>
      <c r="W51" s="17">
        <f>'Первомайская 08б'!D56</f>
        <v>0</v>
      </c>
      <c r="X51" s="17">
        <f>'Первомайская 14'!D56</f>
        <v>0</v>
      </c>
      <c r="Y51" s="17">
        <f>'Первомайская 20'!D56</f>
        <v>0</v>
      </c>
      <c r="Z51" s="17">
        <f>'Второва 2'!D56</f>
        <v>0</v>
      </c>
      <c r="AA51" s="17">
        <f>'Второва 4'!D56</f>
        <v>0</v>
      </c>
      <c r="AB51" s="17">
        <f>'Второва 6'!D56</f>
        <v>0</v>
      </c>
      <c r="AC51" s="17">
        <f>'Второва 8'!D56</f>
        <v>0</v>
      </c>
      <c r="AD51" s="17">
        <f>'Второва 8 корп.1'!D56</f>
        <v>0</v>
      </c>
      <c r="AE51" s="17">
        <f>'Жулябина 8'!D56</f>
        <v>0</v>
      </c>
      <c r="AF51" s="12">
        <f t="shared" si="0"/>
        <v>0</v>
      </c>
    </row>
    <row r="52" spans="1:32" ht="29.25" customHeight="1">
      <c r="A52" s="6" t="s">
        <v>82</v>
      </c>
      <c r="B52" s="16" t="s">
        <v>83</v>
      </c>
      <c r="C52" s="8" t="s">
        <v>7</v>
      </c>
      <c r="D52" s="67" t="s">
        <v>105</v>
      </c>
      <c r="E52" s="67" t="s">
        <v>105</v>
      </c>
      <c r="F52" s="22" t="s">
        <v>105</v>
      </c>
      <c r="G52" s="74" t="str">
        <f>'Ленина 02 корп.3'!D57</f>
        <v>Горячее водоснабжение</v>
      </c>
      <c r="H52" s="22" t="s">
        <v>105</v>
      </c>
      <c r="I52" s="22" t="s">
        <v>105</v>
      </c>
      <c r="J52" s="22" t="s">
        <v>105</v>
      </c>
      <c r="K52" s="22" t="s">
        <v>105</v>
      </c>
      <c r="L52" s="22" t="s">
        <v>105</v>
      </c>
      <c r="M52" s="22" t="s">
        <v>105</v>
      </c>
      <c r="N52" s="22" t="s">
        <v>105</v>
      </c>
      <c r="O52" s="22" t="s">
        <v>105</v>
      </c>
      <c r="P52" s="22" t="s">
        <v>105</v>
      </c>
      <c r="Q52" s="22" t="s">
        <v>105</v>
      </c>
      <c r="R52" s="22" t="s">
        <v>105</v>
      </c>
      <c r="S52" s="22" t="s">
        <v>105</v>
      </c>
      <c r="T52" s="22" t="s">
        <v>105</v>
      </c>
      <c r="U52" s="22" t="s">
        <v>105</v>
      </c>
      <c r="V52" s="22" t="s">
        <v>105</v>
      </c>
      <c r="W52" s="22" t="s">
        <v>105</v>
      </c>
      <c r="X52" s="22" t="s">
        <v>105</v>
      </c>
      <c r="Y52" s="22" t="s">
        <v>105</v>
      </c>
      <c r="Z52" s="22" t="s">
        <v>105</v>
      </c>
      <c r="AA52" s="22" t="s">
        <v>105</v>
      </c>
      <c r="AB52" s="22" t="s">
        <v>105</v>
      </c>
      <c r="AC52" s="22" t="s">
        <v>105</v>
      </c>
      <c r="AD52" s="22" t="s">
        <v>105</v>
      </c>
      <c r="AE52" s="22" t="s">
        <v>105</v>
      </c>
      <c r="AF52" s="22" t="s">
        <v>105</v>
      </c>
    </row>
    <row r="53" spans="1:32" ht="15.75" customHeight="1">
      <c r="A53" s="6" t="s">
        <v>106</v>
      </c>
      <c r="B53" s="16" t="s">
        <v>86</v>
      </c>
      <c r="C53" s="8" t="s">
        <v>7</v>
      </c>
      <c r="D53" s="64" t="s">
        <v>87</v>
      </c>
      <c r="E53" s="64" t="s">
        <v>87</v>
      </c>
      <c r="F53" s="8" t="s">
        <v>87</v>
      </c>
      <c r="G53" s="17" t="str">
        <f>'Ленина 02 корп.3'!D58</f>
        <v>куб.м</v>
      </c>
      <c r="H53" s="8" t="s">
        <v>87</v>
      </c>
      <c r="I53" s="8" t="s">
        <v>87</v>
      </c>
      <c r="J53" s="8" t="s">
        <v>87</v>
      </c>
      <c r="K53" s="8" t="s">
        <v>87</v>
      </c>
      <c r="L53" s="8" t="s">
        <v>87</v>
      </c>
      <c r="M53" s="8" t="s">
        <v>87</v>
      </c>
      <c r="N53" s="8" t="s">
        <v>87</v>
      </c>
      <c r="O53" s="8" t="s">
        <v>87</v>
      </c>
      <c r="P53" s="8" t="s">
        <v>87</v>
      </c>
      <c r="Q53" s="8" t="s">
        <v>87</v>
      </c>
      <c r="R53" s="8" t="s">
        <v>87</v>
      </c>
      <c r="S53" s="8" t="s">
        <v>87</v>
      </c>
      <c r="T53" s="8" t="s">
        <v>87</v>
      </c>
      <c r="U53" s="8" t="s">
        <v>87</v>
      </c>
      <c r="V53" s="8" t="s">
        <v>87</v>
      </c>
      <c r="W53" s="8" t="s">
        <v>87</v>
      </c>
      <c r="X53" s="8" t="s">
        <v>87</v>
      </c>
      <c r="Y53" s="8" t="s">
        <v>87</v>
      </c>
      <c r="Z53" s="8" t="s">
        <v>87</v>
      </c>
      <c r="AA53" s="8" t="s">
        <v>87</v>
      </c>
      <c r="AB53" s="8" t="s">
        <v>87</v>
      </c>
      <c r="AC53" s="8" t="s">
        <v>87</v>
      </c>
      <c r="AD53" s="8" t="s">
        <v>87</v>
      </c>
      <c r="AE53" s="8" t="s">
        <v>87</v>
      </c>
      <c r="AF53" s="12">
        <f t="shared" si="0"/>
        <v>0</v>
      </c>
    </row>
    <row r="54" spans="1:32" ht="15.75" customHeight="1">
      <c r="A54" s="6" t="s">
        <v>107</v>
      </c>
      <c r="B54" s="16" t="s">
        <v>89</v>
      </c>
      <c r="C54" s="8" t="s">
        <v>90</v>
      </c>
      <c r="D54" s="68">
        <f>'Ленина 01'!D59</f>
        <v>5701.096290152314</v>
      </c>
      <c r="E54" s="68">
        <f>'Ленина 02'!D59</f>
        <v>12378.911023978282</v>
      </c>
      <c r="F54" s="17">
        <f>'Ленина 02 корп.2'!D59</f>
        <v>3514.4213397337985</v>
      </c>
      <c r="G54" s="17">
        <f>'Ленина 02 корп.3'!D59</f>
        <v>2922.566586660848</v>
      </c>
      <c r="H54" s="17">
        <f>'Ленина 03'!D59</f>
        <v>18649.71</v>
      </c>
      <c r="I54" s="17">
        <f>'Ленина 07'!D59</f>
        <v>5770.140446577932</v>
      </c>
      <c r="J54" s="17">
        <f>'Ленина 3 корп.2'!D59</f>
        <v>3919.3616263000945</v>
      </c>
      <c r="K54" s="17">
        <f>'Ленина 5'!D59</f>
        <v>5409.67539457415</v>
      </c>
      <c r="L54" s="17">
        <f>'Ленина 9'!D59</f>
        <v>0</v>
      </c>
      <c r="M54" s="17">
        <f>'Ленина 9а'!D59</f>
        <v>0</v>
      </c>
      <c r="N54" s="17">
        <f>'Ленина 15'!D59</f>
        <v>0</v>
      </c>
      <c r="O54" s="17">
        <f>'Ленина 19'!D59</f>
        <v>0</v>
      </c>
      <c r="P54" s="17">
        <f>'Ленина 19а'!D59</f>
        <v>0</v>
      </c>
      <c r="Q54" s="17">
        <f>'Первомайская 2'!D59</f>
        <v>0</v>
      </c>
      <c r="R54" s="17">
        <f>'Первомайская 2а'!D59</f>
        <v>0</v>
      </c>
      <c r="S54" s="17">
        <f>'Первомайская 04'!D59</f>
        <v>0</v>
      </c>
      <c r="T54" s="17">
        <f>'Первомайская 04а'!D59</f>
        <v>0</v>
      </c>
      <c r="U54" s="17">
        <f>'Первомайская 04б'!D59</f>
        <v>0</v>
      </c>
      <c r="V54" s="17">
        <f>'Первомайская 06в'!D59</f>
        <v>2808.4433777001964</v>
      </c>
      <c r="W54" s="17">
        <f>'Первомайская 08б'!D59</f>
        <v>4537.181646810436</v>
      </c>
      <c r="X54" s="17">
        <f>'Первомайская 14'!D59</f>
        <v>0</v>
      </c>
      <c r="Y54" s="17">
        <f>'Первомайская 20'!D59</f>
        <v>0</v>
      </c>
      <c r="Z54" s="17">
        <f>'Второва 2'!D59</f>
        <v>820.632773292603</v>
      </c>
      <c r="AA54" s="17">
        <f>'Второва 4'!D59</f>
        <v>2644.4430140373843</v>
      </c>
      <c r="AB54" s="17">
        <f>'Второва 6'!D59</f>
        <v>1045.2152883846097</v>
      </c>
      <c r="AC54" s="17">
        <f>'Второва 8'!D59</f>
        <v>1924.6282638737362</v>
      </c>
      <c r="AD54" s="17">
        <f>'Второва 8 корп.1'!D59</f>
        <v>3313.893592261255</v>
      </c>
      <c r="AE54" s="17">
        <f>'Жулябина 8'!D59</f>
        <v>0</v>
      </c>
      <c r="AF54" s="12">
        <f t="shared" si="0"/>
        <v>75360.32066433765</v>
      </c>
    </row>
    <row r="55" spans="1:32" ht="15.75" customHeight="1">
      <c r="A55" s="6" t="s">
        <v>108</v>
      </c>
      <c r="B55" s="16" t="s">
        <v>92</v>
      </c>
      <c r="C55" s="8" t="s">
        <v>16</v>
      </c>
      <c r="D55" s="68">
        <f>'Ленина 01'!D60</f>
        <v>756079.39</v>
      </c>
      <c r="E55" s="68">
        <f>'Ленина 02'!D60</f>
        <v>1641691.18</v>
      </c>
      <c r="F55" s="17">
        <f>'Ленина 02 корп.2'!D60</f>
        <v>483197.79</v>
      </c>
      <c r="G55" s="17">
        <f>'Ленина 02 корп.3'!D60</f>
        <v>401823.68</v>
      </c>
      <c r="H55" s="17">
        <f>'Ленина 03'!D60</f>
        <v>2143535.13</v>
      </c>
      <c r="I55" s="17">
        <f>'Ленина 07'!D60</f>
        <v>793336.61</v>
      </c>
      <c r="J55" s="17">
        <f>'Ленина 3 корп.2'!D60</f>
        <v>538873.03</v>
      </c>
      <c r="K55" s="17">
        <f>'Ленина 5'!D60</f>
        <v>743776.27</v>
      </c>
      <c r="L55" s="17">
        <f>'Ленина 9'!D60</f>
        <v>0</v>
      </c>
      <c r="M55" s="17">
        <f>'Ленина 9а'!D60</f>
        <v>0</v>
      </c>
      <c r="N55" s="17">
        <f>'Ленина 15'!D60</f>
        <v>0</v>
      </c>
      <c r="O55" s="17">
        <f>'Ленина 19'!D60</f>
        <v>0</v>
      </c>
      <c r="P55" s="17">
        <f>'Ленина 19а'!D60</f>
        <v>0</v>
      </c>
      <c r="Q55" s="17">
        <f>'Первомайская 2'!D60</f>
        <v>0</v>
      </c>
      <c r="R55" s="17">
        <f>'Первомайская 2а'!D60</f>
        <v>0</v>
      </c>
      <c r="S55" s="17">
        <f>'Первомайская 04'!D60</f>
        <v>0</v>
      </c>
      <c r="T55" s="17">
        <f>'Первомайская 04а'!D60</f>
        <v>0</v>
      </c>
      <c r="U55" s="17">
        <f>'Первомайская 04б'!D60</f>
        <v>0</v>
      </c>
      <c r="V55" s="17">
        <f>'Первомайская 06в'!D60</f>
        <v>386132.88</v>
      </c>
      <c r="W55" s="17">
        <f>'Первомайская 08б'!D60</f>
        <v>601721.03</v>
      </c>
      <c r="X55" s="17">
        <f>'Первомайская 14'!D60</f>
        <v>0</v>
      </c>
      <c r="Y55" s="17">
        <f>'Первомайская 20'!D60</f>
        <v>0</v>
      </c>
      <c r="Z55" s="17">
        <f>'Второва 2'!D60</f>
        <v>112828.8</v>
      </c>
      <c r="AA55" s="17">
        <f>'Второва 4'!D60</f>
        <v>363584.47</v>
      </c>
      <c r="AB55" s="17">
        <f>'Второва 6'!D60</f>
        <v>143706.65</v>
      </c>
      <c r="AC55" s="17">
        <f>'Второва 8'!D60</f>
        <v>264617.14</v>
      </c>
      <c r="AD55" s="17">
        <f>'Второва 8 корп.1'!D60</f>
        <v>455627.23</v>
      </c>
      <c r="AE55" s="17">
        <f>'Жулябина 8'!D60</f>
        <v>0</v>
      </c>
      <c r="AF55" s="12">
        <f t="shared" si="0"/>
        <v>9830531.280000003</v>
      </c>
    </row>
    <row r="56" spans="1:32" ht="15.75" customHeight="1">
      <c r="A56" s="6" t="s">
        <v>109</v>
      </c>
      <c r="B56" s="15" t="s">
        <v>94</v>
      </c>
      <c r="C56" s="8" t="s">
        <v>16</v>
      </c>
      <c r="D56" s="68">
        <f>'Ленина 01'!D61</f>
        <v>758528.48</v>
      </c>
      <c r="E56" s="68">
        <f>'Ленина 02'!D61</f>
        <v>1615830.26</v>
      </c>
      <c r="F56" s="17">
        <f>'Ленина 02 корп.2'!D61</f>
        <v>662443.27</v>
      </c>
      <c r="G56" s="17">
        <f>'Ленина 02 корп.3'!D61</f>
        <v>539775.59</v>
      </c>
      <c r="H56" s="17">
        <f>'Ленина 03'!D61</f>
        <v>2102209.8000000003</v>
      </c>
      <c r="I56" s="17">
        <f>'Ленина 07'!D61</f>
        <v>701158.36</v>
      </c>
      <c r="J56" s="17">
        <f>'Ленина 3 корп.2'!D61</f>
        <v>475181.6</v>
      </c>
      <c r="K56" s="17">
        <f>'Ленина 5'!D61</f>
        <v>661972.4</v>
      </c>
      <c r="L56" s="17">
        <f>'Ленина 9'!D61</f>
        <v>0</v>
      </c>
      <c r="M56" s="17">
        <f>'Ленина 9а'!D61</f>
        <v>0</v>
      </c>
      <c r="N56" s="17">
        <f>'Ленина 15'!D61</f>
        <v>0</v>
      </c>
      <c r="O56" s="17">
        <f>'Ленина 19'!D61</f>
        <v>0</v>
      </c>
      <c r="P56" s="17">
        <f>'Ленина 19а'!D61</f>
        <v>0</v>
      </c>
      <c r="Q56" s="17">
        <f>'Первомайская 2'!D61</f>
        <v>0</v>
      </c>
      <c r="R56" s="17">
        <f>'Первомайская 2а'!D61</f>
        <v>0</v>
      </c>
      <c r="S56" s="17">
        <f>'Первомайская 04'!D61</f>
        <v>0</v>
      </c>
      <c r="T56" s="17">
        <f>'Первомайская 04а'!D61</f>
        <v>0</v>
      </c>
      <c r="U56" s="17">
        <f>'Первомайская 04б'!D61</f>
        <v>0</v>
      </c>
      <c r="V56" s="17">
        <f>'Первомайская 06в'!D61</f>
        <v>390413.8</v>
      </c>
      <c r="W56" s="17">
        <f>'Первомайская 08б'!D61</f>
        <v>554143.19</v>
      </c>
      <c r="X56" s="17">
        <f>'Первомайская 14'!D61</f>
        <v>0</v>
      </c>
      <c r="Y56" s="17">
        <f>'Первомайская 20'!D61</f>
        <v>0</v>
      </c>
      <c r="Z56" s="17">
        <f>'Второва 2'!D61</f>
        <v>100719.36</v>
      </c>
      <c r="AA56" s="17">
        <f>'Второва 4'!D61</f>
        <v>594990.28</v>
      </c>
      <c r="AB56" s="17">
        <f>'Второва 6'!D61</f>
        <v>114883.58</v>
      </c>
      <c r="AC56" s="17">
        <f>'Второва 8'!D61</f>
        <v>288239.34</v>
      </c>
      <c r="AD56" s="17">
        <f>'Второва 8 корп.1'!D61</f>
        <v>725714.76</v>
      </c>
      <c r="AE56" s="17">
        <f>'Жулябина 8'!D61</f>
        <v>0</v>
      </c>
      <c r="AF56" s="12">
        <f t="shared" si="0"/>
        <v>10286204.069999998</v>
      </c>
    </row>
    <row r="57" spans="1:32" ht="15.75" customHeight="1">
      <c r="A57" s="6" t="s">
        <v>110</v>
      </c>
      <c r="B57" s="15" t="s">
        <v>96</v>
      </c>
      <c r="C57" s="8" t="s">
        <v>16</v>
      </c>
      <c r="D57" s="68">
        <f>'Ленина 01'!D62</f>
        <v>73811.5</v>
      </c>
      <c r="E57" s="68">
        <f>'Ленина 02'!D62</f>
        <v>97487.96</v>
      </c>
      <c r="F57" s="17">
        <f>'Ленина 02 корп.2'!D62</f>
        <v>-179245.48000000004</v>
      </c>
      <c r="G57" s="17">
        <f>'Ленина 02 корп.3'!D62</f>
        <v>-137951.90999999997</v>
      </c>
      <c r="H57" s="17">
        <f>'Ленина 03'!D62</f>
        <v>179076.44</v>
      </c>
      <c r="I57" s="17">
        <f>'Ленина 07'!D62</f>
        <v>92178.25</v>
      </c>
      <c r="J57" s="17">
        <f>'Ленина 3 корп.2'!D62</f>
        <v>63691.43</v>
      </c>
      <c r="K57" s="17">
        <f>'Ленина 5'!D62</f>
        <v>81803.87</v>
      </c>
      <c r="L57" s="17">
        <f>'Ленина 9'!D62</f>
        <v>0</v>
      </c>
      <c r="M57" s="17">
        <f>'Ленина 9а'!D62</f>
        <v>0</v>
      </c>
      <c r="N57" s="17">
        <f>'Ленина 15'!D62</f>
        <v>0</v>
      </c>
      <c r="O57" s="17">
        <f>'Ленина 19'!D62</f>
        <v>0</v>
      </c>
      <c r="P57" s="17">
        <f>'Ленина 19а'!D62</f>
        <v>0</v>
      </c>
      <c r="Q57" s="17">
        <f>'Первомайская 2'!D62</f>
        <v>0</v>
      </c>
      <c r="R57" s="17">
        <f>'Первомайская 2а'!D62</f>
        <v>0</v>
      </c>
      <c r="S57" s="17">
        <f>'Первомайская 04'!D62</f>
        <v>0</v>
      </c>
      <c r="T57" s="17">
        <f>'Первомайская 04а'!D62</f>
        <v>0</v>
      </c>
      <c r="U57" s="17">
        <f>'Первомайская 04б'!D62</f>
        <v>0</v>
      </c>
      <c r="V57" s="17">
        <f>'Первомайская 06в'!D62</f>
        <v>-4280.919999999984</v>
      </c>
      <c r="W57" s="17">
        <f>'Первомайская 08б'!D62</f>
        <v>115698.36</v>
      </c>
      <c r="X57" s="17">
        <f>'Первомайская 14'!D62</f>
        <v>0</v>
      </c>
      <c r="Y57" s="17">
        <f>'Первомайская 20'!D62</f>
        <v>0</v>
      </c>
      <c r="Z57" s="17">
        <f>'Второва 2'!D62</f>
        <v>12109.44</v>
      </c>
      <c r="AA57" s="17">
        <f>'Второва 4'!D62</f>
        <v>-231405.81000000006</v>
      </c>
      <c r="AB57" s="17">
        <f>'Второва 6'!D62</f>
        <v>28823.069999999992</v>
      </c>
      <c r="AC57" s="17">
        <f>'Второва 8'!D62</f>
        <v>-23622.20000000001</v>
      </c>
      <c r="AD57" s="17">
        <f>'Второва 8 корп.1'!D62</f>
        <v>-270087.53</v>
      </c>
      <c r="AE57" s="17">
        <f>'Жулябина 8'!D62</f>
        <v>0</v>
      </c>
      <c r="AF57" s="12">
        <f t="shared" si="0"/>
        <v>-101913.53000000009</v>
      </c>
    </row>
    <row r="58" spans="1:32" ht="15.75" customHeight="1">
      <c r="A58" s="6" t="s">
        <v>111</v>
      </c>
      <c r="B58" s="15" t="s">
        <v>98</v>
      </c>
      <c r="C58" s="8" t="s">
        <v>16</v>
      </c>
      <c r="D58" s="68">
        <f>'Ленина 01'!D63</f>
        <v>618795.04</v>
      </c>
      <c r="E58" s="68">
        <f>'Ленина 02'!D63</f>
        <v>1500348.67</v>
      </c>
      <c r="F58" s="17">
        <f>'Ленина 02 корп.2'!D63</f>
        <v>406065.35</v>
      </c>
      <c r="G58" s="17">
        <f>'Ленина 02 корп.3'!D63</f>
        <v>0</v>
      </c>
      <c r="H58" s="17">
        <f>'Ленина 03'!D63</f>
        <v>2252330.13</v>
      </c>
      <c r="I58" s="17">
        <f>'Ленина 07'!D63</f>
        <v>793336.61</v>
      </c>
      <c r="J58" s="17">
        <f>'Ленина 3 корп.2'!D63</f>
        <v>538873.03</v>
      </c>
      <c r="K58" s="17">
        <f>'Ленина 5'!D63</f>
        <v>743776.27</v>
      </c>
      <c r="L58" s="17">
        <f>'Ленина 9'!D63</f>
        <v>0</v>
      </c>
      <c r="M58" s="17">
        <f>'Ленина 9а'!D63</f>
        <v>0</v>
      </c>
      <c r="N58" s="17">
        <f>'Ленина 15'!D63</f>
        <v>0</v>
      </c>
      <c r="O58" s="17">
        <f>'Ленина 19'!D63</f>
        <v>0</v>
      </c>
      <c r="P58" s="17">
        <f>'Ленина 19а'!D63</f>
        <v>0</v>
      </c>
      <c r="Q58" s="17">
        <f>'Первомайская 2'!D63</f>
        <v>0</v>
      </c>
      <c r="R58" s="17">
        <f>'Первомайская 2а'!D63</f>
        <v>0</v>
      </c>
      <c r="S58" s="17">
        <f>'Первомайская 04'!D63</f>
        <v>0</v>
      </c>
      <c r="T58" s="17">
        <f>'Первомайская 04а'!D63</f>
        <v>0</v>
      </c>
      <c r="U58" s="17">
        <f>'Первомайская 04б'!D63</f>
        <v>0</v>
      </c>
      <c r="V58" s="17">
        <f>'Первомайская 06в'!D63</f>
        <v>332245.04</v>
      </c>
      <c r="W58" s="17">
        <f>'Первомайская 08б'!D63</f>
        <v>0</v>
      </c>
      <c r="X58" s="17">
        <f>'Первомайская 14'!D63</f>
        <v>0</v>
      </c>
      <c r="Y58" s="17">
        <f>'Первомайская 20'!D63</f>
        <v>0</v>
      </c>
      <c r="Z58" s="17">
        <f>'Второва 2'!D63</f>
        <v>112828.8</v>
      </c>
      <c r="AA58" s="17">
        <f>'Второва 4'!D63</f>
        <v>387869.46</v>
      </c>
      <c r="AB58" s="17">
        <f>'Второва 6'!D63</f>
        <v>143706.65</v>
      </c>
      <c r="AC58" s="17">
        <f>'Второва 8'!D63</f>
        <v>280587.33</v>
      </c>
      <c r="AD58" s="17">
        <f>'Второва 8 корп.1'!D63</f>
        <v>395479.7</v>
      </c>
      <c r="AE58" s="17">
        <f>'Жулябина 8'!D63</f>
        <v>0</v>
      </c>
      <c r="AF58" s="12">
        <f t="shared" si="0"/>
        <v>8506242.08</v>
      </c>
    </row>
    <row r="59" spans="1:32" ht="15.75" customHeight="1">
      <c r="A59" s="6" t="s">
        <v>112</v>
      </c>
      <c r="B59" s="15" t="s">
        <v>100</v>
      </c>
      <c r="C59" s="8" t="s">
        <v>16</v>
      </c>
      <c r="D59" s="68">
        <f>'Ленина 01'!D64</f>
        <v>719671.12</v>
      </c>
      <c r="E59" s="68">
        <f>'Ленина 02'!D64</f>
        <v>2655497.8899999997</v>
      </c>
      <c r="F59" s="17">
        <f>'Ленина 02 корп.2'!D64</f>
        <v>235236.41</v>
      </c>
      <c r="G59" s="17">
        <f>'Ленина 02 корп.3'!D64</f>
        <v>0</v>
      </c>
      <c r="H59" s="17">
        <f>'Ленина 03'!D64</f>
        <v>1304790.09</v>
      </c>
      <c r="I59" s="17">
        <f>'Ленина 07'!D64</f>
        <v>1498115.64</v>
      </c>
      <c r="J59" s="17">
        <f>'Ленина 3 корп.2'!D64</f>
        <v>1017593.42</v>
      </c>
      <c r="K59" s="17">
        <f>'Ленина 5'!D64</f>
        <v>1404527.22</v>
      </c>
      <c r="L59" s="17">
        <f>'Ленина 9'!D64</f>
        <v>0</v>
      </c>
      <c r="M59" s="17">
        <f>'Ленина 9а'!D64</f>
        <v>0</v>
      </c>
      <c r="N59" s="17">
        <f>'Ленина 15'!D64</f>
        <v>0</v>
      </c>
      <c r="O59" s="17">
        <f>'Ленина 19'!D64</f>
        <v>0</v>
      </c>
      <c r="P59" s="17">
        <f>'Ленина 19а'!D64</f>
        <v>0</v>
      </c>
      <c r="Q59" s="17">
        <f>'Первомайская 2'!D64</f>
        <v>0</v>
      </c>
      <c r="R59" s="17">
        <f>'Первомайская 2а'!D64</f>
        <v>0</v>
      </c>
      <c r="S59" s="17">
        <f>'Первомайская 04'!D64</f>
        <v>0</v>
      </c>
      <c r="T59" s="17">
        <f>'Первомайская 04а'!D64</f>
        <v>0</v>
      </c>
      <c r="U59" s="17">
        <f>'Первомайская 04б'!D64</f>
        <v>0</v>
      </c>
      <c r="V59" s="17">
        <f>'Первомайская 06в'!D64</f>
        <v>192471.8</v>
      </c>
      <c r="W59" s="17">
        <f>'Первомайская 08б'!D64</f>
        <v>0</v>
      </c>
      <c r="X59" s="17">
        <f>'Первомайская 14'!D64</f>
        <v>0</v>
      </c>
      <c r="Y59" s="17">
        <f>'Первомайская 20'!D64</f>
        <v>0</v>
      </c>
      <c r="Z59" s="17">
        <f>'Второва 2'!D64</f>
        <v>213062.89</v>
      </c>
      <c r="AA59" s="17">
        <f>'Второва 4'!D64</f>
        <v>224695.4</v>
      </c>
      <c r="AB59" s="17">
        <f>'Второва 6'!D64</f>
        <v>271371.8</v>
      </c>
      <c r="AC59" s="17">
        <f>'Второва 8'!D64</f>
        <v>162546.14</v>
      </c>
      <c r="AD59" s="17">
        <f>'Второва 8 корп.1'!D64</f>
        <v>229104.7</v>
      </c>
      <c r="AE59" s="17">
        <f>'Жулябина 8'!D64</f>
        <v>0</v>
      </c>
      <c r="AF59" s="12">
        <f t="shared" si="0"/>
        <v>10128684.520000001</v>
      </c>
    </row>
    <row r="60" spans="1:32" ht="15.75" customHeight="1">
      <c r="A60" s="6" t="s">
        <v>113</v>
      </c>
      <c r="B60" s="15" t="s">
        <v>102</v>
      </c>
      <c r="C60" s="8" t="s">
        <v>16</v>
      </c>
      <c r="D60" s="68">
        <f>'Ленина 01'!D65</f>
        <v>124714.54000000001</v>
      </c>
      <c r="E60" s="68">
        <f>'Ленина 02'!D65</f>
        <v>159860.91</v>
      </c>
      <c r="F60" s="17">
        <f>'Ленина 02 корп.2'!D65</f>
        <v>118940.56</v>
      </c>
      <c r="G60" s="17">
        <f>'Ленина 02 корп.3'!D65</f>
        <v>0</v>
      </c>
      <c r="H60" s="17">
        <f>'Ленина 03'!D65</f>
        <v>659729.76</v>
      </c>
      <c r="I60" s="17">
        <f>'Ленина 07'!D65</f>
        <v>69820.26</v>
      </c>
      <c r="J60" s="17">
        <f>'Ленина 3 корп.2'!D65</f>
        <v>47425.34</v>
      </c>
      <c r="K60" s="17">
        <f>'Ленина 5'!D65</f>
        <v>65458.54</v>
      </c>
      <c r="L60" s="17">
        <f>'Ленина 9'!D65</f>
        <v>0</v>
      </c>
      <c r="M60" s="17">
        <f>'Ленина 9а'!D65</f>
        <v>0</v>
      </c>
      <c r="N60" s="17">
        <f>'Ленина 15'!D65</f>
        <v>0</v>
      </c>
      <c r="O60" s="17">
        <f>'Ленина 19'!D65</f>
        <v>0</v>
      </c>
      <c r="P60" s="17">
        <f>'Ленина 19а'!D65</f>
        <v>0</v>
      </c>
      <c r="Q60" s="17">
        <f>'Первомайская 2'!D65</f>
        <v>0</v>
      </c>
      <c r="R60" s="17">
        <f>'Первомайская 2а'!D65</f>
        <v>0</v>
      </c>
      <c r="S60" s="17">
        <f>'Первомайская 04'!D65</f>
        <v>0</v>
      </c>
      <c r="T60" s="17">
        <f>'Первомайская 04а'!D65</f>
        <v>0</v>
      </c>
      <c r="U60" s="17">
        <f>'Первомайская 04б'!D65</f>
        <v>0</v>
      </c>
      <c r="V60" s="17">
        <f>'Первомайская 06в'!D65</f>
        <v>97317.86</v>
      </c>
      <c r="W60" s="17">
        <f>'Первомайская 08б'!D65</f>
        <v>0</v>
      </c>
      <c r="X60" s="17">
        <f>'Первомайская 14'!D65</f>
        <v>0</v>
      </c>
      <c r="Y60" s="17">
        <f>'Первомайская 20'!D65</f>
        <v>0</v>
      </c>
      <c r="Z60" s="17">
        <f>'Второва 2'!D65</f>
        <v>9929.88</v>
      </c>
      <c r="AA60" s="17">
        <f>'Второва 4'!D65</f>
        <v>113610.8</v>
      </c>
      <c r="AB60" s="17">
        <f>'Второва 6'!D65</f>
        <v>12647.39</v>
      </c>
      <c r="AC60" s="17">
        <f>'Второва 8'!D65</f>
        <v>82186.8</v>
      </c>
      <c r="AD60" s="17">
        <f>'Второва 8 корп.1'!D65</f>
        <v>115839.91</v>
      </c>
      <c r="AE60" s="17">
        <f>'Жулябина 8'!D65</f>
        <v>0</v>
      </c>
      <c r="AF60" s="12">
        <f t="shared" si="0"/>
        <v>1677482.55</v>
      </c>
    </row>
    <row r="61" spans="1:32" ht="15.75" customHeight="1">
      <c r="A61" s="6" t="s">
        <v>114</v>
      </c>
      <c r="B61" s="16" t="s">
        <v>104</v>
      </c>
      <c r="C61" s="8" t="s">
        <v>16</v>
      </c>
      <c r="D61" s="68">
        <f>'Ленина 01'!D66</f>
        <v>0</v>
      </c>
      <c r="E61" s="68">
        <f>'Ленина 02'!D66</f>
        <v>0</v>
      </c>
      <c r="F61" s="17">
        <f>'Ленина 02 корп.2'!D66</f>
        <v>0</v>
      </c>
      <c r="G61" s="17">
        <f>'Ленина 02 корп.3'!D66</f>
        <v>0</v>
      </c>
      <c r="H61" s="17">
        <f>'Ленина 03'!D66</f>
        <v>0</v>
      </c>
      <c r="I61" s="17">
        <f>'Ленина 07'!D66</f>
        <v>0</v>
      </c>
      <c r="J61" s="17">
        <f>'Ленина 3 корп.2'!D66</f>
        <v>0</v>
      </c>
      <c r="K61" s="17">
        <f>'Ленина 5'!D66</f>
        <v>0</v>
      </c>
      <c r="L61" s="17">
        <f>'Ленина 9'!D66</f>
        <v>0</v>
      </c>
      <c r="M61" s="17">
        <f>'Ленина 9а'!D66</f>
        <v>0</v>
      </c>
      <c r="N61" s="17">
        <f>'Ленина 15'!D66</f>
        <v>0</v>
      </c>
      <c r="O61" s="17">
        <f>'Ленина 19'!D66</f>
        <v>0</v>
      </c>
      <c r="P61" s="17">
        <f>'Ленина 19а'!D66</f>
        <v>0</v>
      </c>
      <c r="Q61" s="17">
        <f>'Первомайская 2'!D66</f>
        <v>0</v>
      </c>
      <c r="R61" s="17">
        <f>'Первомайская 2а'!D66</f>
        <v>0</v>
      </c>
      <c r="S61" s="17">
        <f>'Первомайская 04'!D66</f>
        <v>0</v>
      </c>
      <c r="T61" s="17">
        <f>'Первомайская 04а'!D66</f>
        <v>0</v>
      </c>
      <c r="U61" s="17">
        <f>'Первомайская 04б'!D66</f>
        <v>0</v>
      </c>
      <c r="V61" s="17">
        <f>'Первомайская 06в'!D66</f>
        <v>0</v>
      </c>
      <c r="W61" s="17">
        <f>'Первомайская 08б'!D66</f>
        <v>0</v>
      </c>
      <c r="X61" s="17">
        <f>'Первомайская 14'!D66</f>
        <v>0</v>
      </c>
      <c r="Y61" s="17">
        <f>'Первомайская 20'!D66</f>
        <v>0</v>
      </c>
      <c r="Z61" s="17">
        <f>'Второва 2'!D66</f>
        <v>0</v>
      </c>
      <c r="AA61" s="17">
        <f>'Второва 4'!D66</f>
        <v>0</v>
      </c>
      <c r="AB61" s="17">
        <f>'Второва 6'!D66</f>
        <v>0</v>
      </c>
      <c r="AC61" s="17">
        <f>'Второва 8'!D66</f>
        <v>0</v>
      </c>
      <c r="AD61" s="17">
        <f>'Второва 8 корп.1'!D66</f>
        <v>0</v>
      </c>
      <c r="AE61" s="17">
        <f>'Жулябина 8'!D66</f>
        <v>0</v>
      </c>
      <c r="AF61" s="12">
        <f t="shared" si="0"/>
        <v>0</v>
      </c>
    </row>
    <row r="62" spans="1:32" ht="15.75" customHeight="1">
      <c r="A62" s="6" t="s">
        <v>115</v>
      </c>
      <c r="B62" s="16" t="s">
        <v>83</v>
      </c>
      <c r="C62" s="8" t="s">
        <v>7</v>
      </c>
      <c r="D62" s="67" t="s">
        <v>116</v>
      </c>
      <c r="E62" s="67" t="s">
        <v>116</v>
      </c>
      <c r="F62" s="22" t="s">
        <v>116</v>
      </c>
      <c r="G62" s="74" t="str">
        <f>'Ленина 02 корп.3'!D67</f>
        <v>Водоотведение</v>
      </c>
      <c r="H62" s="22" t="s">
        <v>116</v>
      </c>
      <c r="I62" s="22" t="s">
        <v>116</v>
      </c>
      <c r="J62" s="22" t="s">
        <v>116</v>
      </c>
      <c r="K62" s="22" t="s">
        <v>116</v>
      </c>
      <c r="L62" s="22" t="s">
        <v>116</v>
      </c>
      <c r="M62" s="22" t="s">
        <v>116</v>
      </c>
      <c r="N62" s="22" t="s">
        <v>116</v>
      </c>
      <c r="O62" s="22" t="s">
        <v>116</v>
      </c>
      <c r="P62" s="22" t="s">
        <v>116</v>
      </c>
      <c r="Q62" s="22" t="s">
        <v>116</v>
      </c>
      <c r="R62" s="22" t="s">
        <v>116</v>
      </c>
      <c r="S62" s="22" t="s">
        <v>116</v>
      </c>
      <c r="T62" s="22" t="s">
        <v>116</v>
      </c>
      <c r="U62" s="22" t="s">
        <v>116</v>
      </c>
      <c r="V62" s="22" t="s">
        <v>116</v>
      </c>
      <c r="W62" s="22" t="s">
        <v>116</v>
      </c>
      <c r="X62" s="22" t="s">
        <v>116</v>
      </c>
      <c r="Y62" s="22" t="s">
        <v>116</v>
      </c>
      <c r="Z62" s="22" t="s">
        <v>116</v>
      </c>
      <c r="AA62" s="22" t="s">
        <v>116</v>
      </c>
      <c r="AB62" s="22" t="s">
        <v>116</v>
      </c>
      <c r="AC62" s="22" t="s">
        <v>116</v>
      </c>
      <c r="AD62" s="22" t="s">
        <v>116</v>
      </c>
      <c r="AE62" s="22" t="s">
        <v>116</v>
      </c>
      <c r="AF62" s="22" t="s">
        <v>116</v>
      </c>
    </row>
    <row r="63" spans="1:32" ht="15.75" customHeight="1">
      <c r="A63" s="6" t="s">
        <v>117</v>
      </c>
      <c r="B63" s="16" t="s">
        <v>86</v>
      </c>
      <c r="C63" s="8" t="s">
        <v>7</v>
      </c>
      <c r="D63" s="64" t="s">
        <v>87</v>
      </c>
      <c r="E63" s="64" t="s">
        <v>87</v>
      </c>
      <c r="F63" s="8" t="s">
        <v>87</v>
      </c>
      <c r="G63" s="17" t="str">
        <f>'Ленина 02 корп.3'!D68</f>
        <v>куб.м</v>
      </c>
      <c r="H63" s="8" t="s">
        <v>87</v>
      </c>
      <c r="I63" s="8" t="s">
        <v>87</v>
      </c>
      <c r="J63" s="8" t="s">
        <v>87</v>
      </c>
      <c r="K63" s="8" t="s">
        <v>87</v>
      </c>
      <c r="L63" s="8" t="s">
        <v>87</v>
      </c>
      <c r="M63" s="8" t="s">
        <v>87</v>
      </c>
      <c r="N63" s="8" t="s">
        <v>87</v>
      </c>
      <c r="O63" s="8" t="s">
        <v>87</v>
      </c>
      <c r="P63" s="8" t="s">
        <v>87</v>
      </c>
      <c r="Q63" s="8" t="s">
        <v>87</v>
      </c>
      <c r="R63" s="8" t="s">
        <v>87</v>
      </c>
      <c r="S63" s="8" t="s">
        <v>87</v>
      </c>
      <c r="T63" s="8" t="s">
        <v>87</v>
      </c>
      <c r="U63" s="8" t="s">
        <v>87</v>
      </c>
      <c r="V63" s="8" t="s">
        <v>87</v>
      </c>
      <c r="W63" s="8" t="s">
        <v>87</v>
      </c>
      <c r="X63" s="8" t="s">
        <v>87</v>
      </c>
      <c r="Y63" s="8" t="s">
        <v>87</v>
      </c>
      <c r="Z63" s="8" t="s">
        <v>87</v>
      </c>
      <c r="AA63" s="8" t="s">
        <v>87</v>
      </c>
      <c r="AB63" s="8" t="s">
        <v>87</v>
      </c>
      <c r="AC63" s="8" t="s">
        <v>87</v>
      </c>
      <c r="AD63" s="8" t="s">
        <v>87</v>
      </c>
      <c r="AE63" s="8" t="s">
        <v>87</v>
      </c>
      <c r="AF63" s="12">
        <f t="shared" si="0"/>
        <v>0</v>
      </c>
    </row>
    <row r="64" spans="1:32" ht="15.75" customHeight="1">
      <c r="A64" s="6" t="s">
        <v>118</v>
      </c>
      <c r="B64" s="16" t="s">
        <v>89</v>
      </c>
      <c r="C64" s="8" t="s">
        <v>90</v>
      </c>
      <c r="D64" s="69">
        <f>'Ленина 01'!D69</f>
        <v>15057.491479791537</v>
      </c>
      <c r="E64" s="69">
        <f>'Ленина 02'!D69</f>
        <v>32645.184474487072</v>
      </c>
      <c r="F64" s="23">
        <f>'Ленина 02 корп.2'!D69</f>
        <v>8996.005237133157</v>
      </c>
      <c r="G64" s="17">
        <f>'Ленина 02 корп.3'!D69</f>
        <v>8500.198221858567</v>
      </c>
      <c r="H64" s="23">
        <f>'Ленина 03'!D69</f>
        <v>46579.53</v>
      </c>
      <c r="I64" s="23">
        <f>'Ленина 07'!D69</f>
        <v>15445.409417008997</v>
      </c>
      <c r="J64" s="23">
        <f>'Ленина 3 корп.2'!D69</f>
        <v>10031.648765594715</v>
      </c>
      <c r="K64" s="23">
        <f>'Ленина 5'!D69</f>
        <v>14390.055515699907</v>
      </c>
      <c r="L64" s="23">
        <f>'Ленина 9'!D69</f>
        <v>8483.207770582794</v>
      </c>
      <c r="M64" s="23">
        <f>'Ленина 9а'!D69</f>
        <v>5247.016387602423</v>
      </c>
      <c r="N64" s="23">
        <f>'Ленина 15'!D69</f>
        <v>7034.7800185013875</v>
      </c>
      <c r="O64" s="23">
        <f>'Ленина 19'!D69</f>
        <v>3908.4563591022443</v>
      </c>
      <c r="P64" s="23">
        <f>'Ленина 19а'!D69</f>
        <v>5251.308788159112</v>
      </c>
      <c r="Q64" s="23">
        <f>'Первомайская 2'!D69</f>
        <v>7680.335615171139</v>
      </c>
      <c r="R64" s="23">
        <f>'Первомайская 2а'!D69</f>
        <v>6363.970397779834</v>
      </c>
      <c r="S64" s="23">
        <f>'Первомайская 04'!D69</f>
        <v>7952.291770573565</v>
      </c>
      <c r="T64" s="23">
        <f>'Первомайская 04а'!D69</f>
        <v>8767.644816530103</v>
      </c>
      <c r="U64" s="23">
        <f>'Первомайская 04б'!D69</f>
        <v>14656.053283996302</v>
      </c>
      <c r="V64" s="23">
        <f>'Первомайская 06в'!D69</f>
        <v>6911.922180692714</v>
      </c>
      <c r="W64" s="23">
        <f>'Первомайская 08б'!D69</f>
        <v>11562.215134322</v>
      </c>
      <c r="X64" s="23">
        <f>'Первомайская 14'!D69</f>
        <v>9627.343570767807</v>
      </c>
      <c r="Y64" s="23">
        <f>'Первомайская 20'!D69</f>
        <v>3596.2846455290346</v>
      </c>
      <c r="Z64" s="23">
        <f>'Второва 2'!D69</f>
        <v>2280.9687191422645</v>
      </c>
      <c r="AA64" s="23">
        <f>'Второва 4'!D69</f>
        <v>7367.146968437099</v>
      </c>
      <c r="AB64" s="23">
        <f>'Второва 6'!D69</f>
        <v>2515.9993995353043</v>
      </c>
      <c r="AC64" s="23">
        <f>'Второва 8'!D69</f>
        <v>5157.11383565856</v>
      </c>
      <c r="AD64" s="23">
        <f>'Второва 8 корп.1'!D69</f>
        <v>9064.45611452702</v>
      </c>
      <c r="AE64" s="23">
        <f>'Жулябина 8'!D69</f>
        <v>3190.623441396509</v>
      </c>
      <c r="AF64" s="12">
        <f t="shared" si="0"/>
        <v>288264.6623295812</v>
      </c>
    </row>
    <row r="65" spans="1:32" ht="15.75" customHeight="1">
      <c r="A65" s="6" t="s">
        <v>119</v>
      </c>
      <c r="B65" s="16" t="s">
        <v>92</v>
      </c>
      <c r="C65" s="8" t="s">
        <v>16</v>
      </c>
      <c r="D65" s="69">
        <f>'Ленина 01'!D70</f>
        <v>226791.91</v>
      </c>
      <c r="E65" s="69">
        <f>'Ленина 02'!D70</f>
        <v>479503.09</v>
      </c>
      <c r="F65" s="23">
        <f>'Ленина 02 корп.2'!D70</f>
        <v>145518.45</v>
      </c>
      <c r="G65" s="17">
        <f>'Ленина 02 корп.3'!D70</f>
        <v>130902.81</v>
      </c>
      <c r="H65" s="23">
        <f>'Ленина 03'!D70</f>
        <v>612213.09</v>
      </c>
      <c r="I65" s="23">
        <f>'Ленина 07'!D70</f>
        <v>237846.58</v>
      </c>
      <c r="J65" s="23">
        <f>'Ленина 3 корп.2'!D70</f>
        <v>154487</v>
      </c>
      <c r="K65" s="23">
        <f>'Ленина 5'!D70</f>
        <v>221603.3</v>
      </c>
      <c r="L65" s="23">
        <f>'Ленина 9'!D70</f>
        <v>124622.77</v>
      </c>
      <c r="M65" s="23">
        <f>'Ленина 9а'!D70</f>
        <v>80804.98</v>
      </c>
      <c r="N65" s="23">
        <f>'Ленина 15'!D70</f>
        <v>103161.93</v>
      </c>
      <c r="O65" s="23">
        <f>'Ленина 19'!D70</f>
        <v>60191.07</v>
      </c>
      <c r="P65" s="23">
        <f>'Ленина 19а'!D70</f>
        <v>78391.58</v>
      </c>
      <c r="Q65" s="23">
        <f>'Первомайская 2'!D70</f>
        <v>112792.62</v>
      </c>
      <c r="R65" s="23">
        <f>'Первомайская 2а'!D70</f>
        <v>93469.49</v>
      </c>
      <c r="S65" s="23">
        <f>'Первомайская 04'!D70</f>
        <v>122466.84</v>
      </c>
      <c r="T65" s="23">
        <f>'Первомайская 04а'!D70</f>
        <v>135023.32</v>
      </c>
      <c r="U65" s="23">
        <f>'Первомайская 04б'!D70</f>
        <v>215238.54</v>
      </c>
      <c r="V65" s="23">
        <f>'Первомайская 06в'!D70</f>
        <v>110147.27</v>
      </c>
      <c r="W65" s="23">
        <f>'Первомайская 08б'!D70</f>
        <v>169353.39</v>
      </c>
      <c r="X65" s="23">
        <f>'Первомайская 14'!D70</f>
        <v>141401.44</v>
      </c>
      <c r="Y65" s="23">
        <f>'Первомайская 20'!D70</f>
        <v>54907.46</v>
      </c>
      <c r="Z65" s="23">
        <f>'Второва 2'!D70</f>
        <v>35126.83</v>
      </c>
      <c r="AA65" s="23">
        <f>'Второва 4'!D70</f>
        <v>113623.8</v>
      </c>
      <c r="AB65" s="23">
        <f>'Второва 6'!D70</f>
        <v>38745.94</v>
      </c>
      <c r="AC65" s="23">
        <f>'Второва 8'!D70</f>
        <v>79843.78</v>
      </c>
      <c r="AD65" s="23">
        <f>'Второва 8 корп.1'!D70</f>
        <v>147092.57</v>
      </c>
      <c r="AE65" s="23">
        <f>'Жулябина 8'!D70</f>
        <v>49136.19</v>
      </c>
      <c r="AF65" s="12">
        <f t="shared" si="0"/>
        <v>4274408.04</v>
      </c>
    </row>
    <row r="66" spans="1:32" ht="15.75" customHeight="1">
      <c r="A66" s="6" t="s">
        <v>120</v>
      </c>
      <c r="B66" s="15" t="s">
        <v>94</v>
      </c>
      <c r="C66" s="8" t="s">
        <v>16</v>
      </c>
      <c r="D66" s="69">
        <f>'Ленина 01'!D71</f>
        <v>227999.66999999998</v>
      </c>
      <c r="E66" s="69">
        <f>'Ленина 02'!D71</f>
        <v>471949.66</v>
      </c>
      <c r="F66" s="23">
        <f>'Ленина 02 корп.2'!D71</f>
        <v>199499.5</v>
      </c>
      <c r="G66" s="17">
        <f>'Ленина 02 корп.3'!D71</f>
        <v>175843.65</v>
      </c>
      <c r="H66" s="23">
        <f>'Ленина 03'!D71</f>
        <v>600400.08</v>
      </c>
      <c r="I66" s="23">
        <f>'Ленина 07'!D71</f>
        <v>210211.05</v>
      </c>
      <c r="J66" s="23">
        <f>'Ленина 3 корп.2'!D71</f>
        <v>136227.6</v>
      </c>
      <c r="K66" s="23">
        <f>'Ленина 5'!D71</f>
        <v>197230.37</v>
      </c>
      <c r="L66" s="23">
        <f>'Ленина 9'!D71</f>
        <v>117828.09</v>
      </c>
      <c r="M66" s="23">
        <f>'Ленина 9а'!D71</f>
        <v>70329.4</v>
      </c>
      <c r="N66" s="23">
        <f>'Ленина 15'!D71</f>
        <v>100464.44</v>
      </c>
      <c r="O66" s="23">
        <f>'Ленина 19'!D71</f>
        <v>54044.95</v>
      </c>
      <c r="P66" s="23">
        <f>'Ленина 19а'!D71</f>
        <v>72449.26</v>
      </c>
      <c r="Q66" s="23">
        <f>'Первомайская 2'!D71</f>
        <v>112087.32</v>
      </c>
      <c r="R66" s="23">
        <f>'Первомайская 2а'!D71</f>
        <v>92312.82</v>
      </c>
      <c r="S66" s="23">
        <f>'Первомайская 04'!D71</f>
        <v>103766.98</v>
      </c>
      <c r="T66" s="23">
        <f>'Первомайская 04а'!D71</f>
        <v>114531.82</v>
      </c>
      <c r="U66" s="23">
        <f>'Первомайская 04б'!D71</f>
        <v>198758.7</v>
      </c>
      <c r="V66" s="23">
        <f>'Первомайская 06в'!D71</f>
        <v>111368.43</v>
      </c>
      <c r="W66" s="23">
        <f>'Первомайская 08б'!D71</f>
        <v>155962.69</v>
      </c>
      <c r="X66" s="23">
        <f>'Первомайская 14'!D71</f>
        <v>131475.33</v>
      </c>
      <c r="Y66" s="23">
        <f>'Первомайская 20'!D71</f>
        <v>45812.02</v>
      </c>
      <c r="Z66" s="23">
        <f>'Второва 2'!D71</f>
        <v>31356.81</v>
      </c>
      <c r="AA66" s="23">
        <f>'Второва 4'!D71</f>
        <v>185940.44</v>
      </c>
      <c r="AB66" s="23">
        <f>'Второва 6'!D71</f>
        <v>30974.71</v>
      </c>
      <c r="AC66" s="23">
        <f>'Второва 8'!D71</f>
        <v>86971.38</v>
      </c>
      <c r="AD66" s="23">
        <f>'Второва 8 корп.1'!D71</f>
        <v>234286.37</v>
      </c>
      <c r="AE66" s="23">
        <f>'Жулябина 8'!D71</f>
        <v>41616.34</v>
      </c>
      <c r="AF66" s="12">
        <f t="shared" si="0"/>
        <v>4311699.879999999</v>
      </c>
    </row>
    <row r="67" spans="1:32" ht="15.75" customHeight="1">
      <c r="A67" s="6" t="s">
        <v>121</v>
      </c>
      <c r="B67" s="15" t="s">
        <v>96</v>
      </c>
      <c r="C67" s="8" t="s">
        <v>16</v>
      </c>
      <c r="D67" s="69">
        <f>'Ленина 01'!D72</f>
        <v>21815.120000000003</v>
      </c>
      <c r="E67" s="69">
        <f>'Ленина 02'!D72</f>
        <v>28474.16</v>
      </c>
      <c r="F67" s="23">
        <f>'Ленина 02 корп.2'!D72</f>
        <v>-53981.04999999999</v>
      </c>
      <c r="G67" s="17">
        <f>'Ленина 02 корп.3'!D72</f>
        <v>-44940.84</v>
      </c>
      <c r="H67" s="23">
        <f>'Ленина 03'!D72</f>
        <v>51183.75</v>
      </c>
      <c r="I67" s="23">
        <f>'Ленина 07'!D72</f>
        <v>27635.53</v>
      </c>
      <c r="J67" s="23">
        <f>'Ленина 3 корп.2'!D72</f>
        <v>18259.4</v>
      </c>
      <c r="K67" s="23">
        <f>'Ленина 5'!D72</f>
        <v>24372.929999999993</v>
      </c>
      <c r="L67" s="23">
        <f>'Ленина 9'!D72</f>
        <v>22949.5</v>
      </c>
      <c r="M67" s="23">
        <f>'Ленина 9а'!D72</f>
        <v>10475.58</v>
      </c>
      <c r="N67" s="23">
        <f>'Ленина 15'!D72</f>
        <v>12065.07</v>
      </c>
      <c r="O67" s="23">
        <f>'Ленина 19'!D72</f>
        <v>6146.12</v>
      </c>
      <c r="P67" s="23">
        <f>'Ленина 19а'!D72</f>
        <v>11370.88</v>
      </c>
      <c r="Q67" s="23">
        <f>'Первомайская 2'!D72</f>
        <v>7253.77</v>
      </c>
      <c r="R67" s="23">
        <f>'Первомайская 2а'!D72</f>
        <v>15761.99</v>
      </c>
      <c r="S67" s="23">
        <f>'Первомайская 04'!D72</f>
        <v>18699.86</v>
      </c>
      <c r="T67" s="23">
        <f>'Первомайская 04а'!D72</f>
        <v>20491.5</v>
      </c>
      <c r="U67" s="23">
        <f>'Первомайская 04б'!D72</f>
        <v>64778.99</v>
      </c>
      <c r="V67" s="23">
        <f>'Первомайская 06в'!D72</f>
        <v>-1221.159999999989</v>
      </c>
      <c r="W67" s="23">
        <f>'Первомайская 08б'!D72</f>
        <v>32563.11</v>
      </c>
      <c r="X67" s="23">
        <f>'Первомайская 14'!D72</f>
        <v>35155.82</v>
      </c>
      <c r="Y67" s="23">
        <f>'Первомайская 20'!D72</f>
        <v>9095.44</v>
      </c>
      <c r="Z67" s="23">
        <f>'Второва 2'!D72</f>
        <v>3770.02</v>
      </c>
      <c r="AA67" s="23">
        <f>'Второва 4'!D72</f>
        <v>-72316.64</v>
      </c>
      <c r="AB67" s="23">
        <f>'Второва 6'!D72</f>
        <v>7771.230000000003</v>
      </c>
      <c r="AC67" s="23">
        <f>'Второва 8'!D72</f>
        <v>-7127.600000000006</v>
      </c>
      <c r="AD67" s="23">
        <f>'Второва 8 корп.1'!D72</f>
        <v>-87193.79999999999</v>
      </c>
      <c r="AE67" s="23">
        <f>'Жулябина 8'!D72</f>
        <v>7519.85</v>
      </c>
      <c r="AF67" s="12">
        <f t="shared" si="0"/>
        <v>190828.53</v>
      </c>
    </row>
    <row r="68" spans="1:32" ht="15.75" customHeight="1">
      <c r="A68" s="6" t="s">
        <v>122</v>
      </c>
      <c r="B68" s="15" t="s">
        <v>98</v>
      </c>
      <c r="C68" s="8" t="s">
        <v>16</v>
      </c>
      <c r="D68" s="69">
        <f>'Ленина 01'!D73</f>
        <v>225927.29</v>
      </c>
      <c r="E68" s="69">
        <f>'Ленина 02'!D73</f>
        <v>479503.09</v>
      </c>
      <c r="F68" s="23">
        <f>'Ленина 02 корп.2'!D73</f>
        <v>145518.4</v>
      </c>
      <c r="G68" s="17">
        <f>'Ленина 02 корп.3'!D73</f>
        <v>0</v>
      </c>
      <c r="H68" s="23">
        <f>'Ленина 03'!D73</f>
        <v>622592.01</v>
      </c>
      <c r="I68" s="23">
        <f>'Ленина 07'!D73</f>
        <v>237843.58</v>
      </c>
      <c r="J68" s="23">
        <f>'Ленина 3 корп.2'!D73</f>
        <v>154487</v>
      </c>
      <c r="K68" s="23">
        <f>'Ленина 5'!D73</f>
        <v>221603.3</v>
      </c>
      <c r="L68" s="23">
        <f>'Ленина 9'!D73</f>
        <v>124622.7</v>
      </c>
      <c r="M68" s="23">
        <f>'Ленина 9а'!D73</f>
        <v>80804.98</v>
      </c>
      <c r="N68" s="23">
        <f>'Ленина 15'!D73</f>
        <v>103161.93</v>
      </c>
      <c r="O68" s="23">
        <f>'Ленина 19'!D73</f>
        <v>60191.07</v>
      </c>
      <c r="P68" s="23">
        <f>'Ленина 19а'!D73</f>
        <v>80208.2</v>
      </c>
      <c r="Q68" s="23">
        <f>'Первомайская 2'!D73</f>
        <v>112792.62</v>
      </c>
      <c r="R68" s="23">
        <f>'Первомайская 2а'!D73</f>
        <v>93469.49</v>
      </c>
      <c r="S68" s="23">
        <f>'Первомайская 04'!D73</f>
        <v>122466.84</v>
      </c>
      <c r="T68" s="23">
        <f>'Первомайская 04а'!D73</f>
        <v>135023.32</v>
      </c>
      <c r="U68" s="23">
        <f>'Первомайская 04б'!D73</f>
        <v>215238.54</v>
      </c>
      <c r="V68" s="23">
        <f>'Первомайская 06в'!D73</f>
        <v>110147.35</v>
      </c>
      <c r="W68" s="23">
        <f>'Первомайская 08б'!D73</f>
        <v>169353.39</v>
      </c>
      <c r="X68" s="23">
        <f>'Первомайская 14'!D73</f>
        <v>141401.44</v>
      </c>
      <c r="Y68" s="23">
        <f>'Первомайская 20'!D73</f>
        <v>54907.43</v>
      </c>
      <c r="Z68" s="23">
        <f>'Второва 2'!D73</f>
        <v>35126.83</v>
      </c>
      <c r="AA68" s="23">
        <f>'Второва 4'!D73</f>
        <v>113623.82</v>
      </c>
      <c r="AB68" s="23">
        <f>'Второва 6'!D73</f>
        <v>38745.94</v>
      </c>
      <c r="AC68" s="23">
        <f>'Второва 8'!D73</f>
        <v>79843.81</v>
      </c>
      <c r="AD68" s="23">
        <f>'Второва 8 корп.1'!D73</f>
        <v>147092.62</v>
      </c>
      <c r="AE68" s="23">
        <f>'Жулябина 8'!D73</f>
        <v>49136.19</v>
      </c>
      <c r="AF68" s="12">
        <f aca="true" t="shared" si="1" ref="AF68:AF81">SUM(D68:AE68)</f>
        <v>4154833.1800000006</v>
      </c>
    </row>
    <row r="69" spans="1:32" ht="15.75" customHeight="1">
      <c r="A69" s="6" t="s">
        <v>123</v>
      </c>
      <c r="B69" s="15" t="s">
        <v>100</v>
      </c>
      <c r="C69" s="8" t="s">
        <v>16</v>
      </c>
      <c r="D69" s="69">
        <f>'Ленина 01'!D74</f>
        <v>300051.22</v>
      </c>
      <c r="E69" s="69">
        <f>'Ленина 02'!D74</f>
        <v>581378.65</v>
      </c>
      <c r="F69" s="23">
        <f>'Ленина 02 корп.2'!D74</f>
        <v>96557.68</v>
      </c>
      <c r="G69" s="17">
        <f>'Ленина 02 корп.3'!D74</f>
        <v>0</v>
      </c>
      <c r="H69" s="23">
        <f>'Ленина 03'!D74</f>
        <v>413116.43</v>
      </c>
      <c r="I69" s="23">
        <f>'Ленина 07'!D74</f>
        <v>315877.1</v>
      </c>
      <c r="J69" s="23">
        <f>'Ленина 3 корп.2'!D74</f>
        <v>205172.26</v>
      </c>
      <c r="K69" s="23">
        <f>'Ленина 5'!D74</f>
        <v>294308.59</v>
      </c>
      <c r="L69" s="23">
        <f>'Ленина 9'!D74</f>
        <v>165509.95</v>
      </c>
      <c r="M69" s="23">
        <f>'Ленина 9а'!D74</f>
        <v>107316.09</v>
      </c>
      <c r="N69" s="23">
        <f>'Ленина 15'!D74</f>
        <v>137008.08</v>
      </c>
      <c r="O69" s="23">
        <f>'Ленина 19'!D74</f>
        <v>79939.01</v>
      </c>
      <c r="P69" s="23">
        <f>'Ленина 19а'!D74</f>
        <v>53221.57</v>
      </c>
      <c r="Q69" s="23">
        <f>'Первомайская 2'!D74</f>
        <v>149798.48</v>
      </c>
      <c r="R69" s="23">
        <f>'Первомайская 2а'!D74</f>
        <v>124135.67</v>
      </c>
      <c r="S69" s="23">
        <f>'Первомайская 04'!D74</f>
        <v>162646.69</v>
      </c>
      <c r="T69" s="23">
        <f>'Первомайская 04а'!D74</f>
        <v>179322.79</v>
      </c>
      <c r="U69" s="23">
        <f>'Первомайская 04б'!D74</f>
        <v>285855.63</v>
      </c>
      <c r="V69" s="23">
        <f>'Первомайская 06в'!D74</f>
        <v>73087.48</v>
      </c>
      <c r="W69" s="23">
        <f>'Первомайская 08б'!D74</f>
        <v>0</v>
      </c>
      <c r="X69" s="23">
        <f>'Первомайская 14'!D74</f>
        <v>187793.49</v>
      </c>
      <c r="Y69" s="23">
        <f>'Первомайская 20'!D74</f>
        <v>36433.43</v>
      </c>
      <c r="Z69" s="23">
        <f>'Второва 2'!D74</f>
        <v>46651.51</v>
      </c>
      <c r="AA69" s="23">
        <f>'Второва 4'!D74</f>
        <v>75394.27</v>
      </c>
      <c r="AB69" s="23">
        <f>'Второва 6'!D74</f>
        <v>51458</v>
      </c>
      <c r="AC69" s="23">
        <f>'Второва 8'!D74</f>
        <v>52979.78</v>
      </c>
      <c r="AD69" s="23">
        <f>'Второва 8 корп.1'!D74</f>
        <v>97602.25</v>
      </c>
      <c r="AE69" s="23">
        <f>'Жулябина 8'!D74</f>
        <v>65257.16</v>
      </c>
      <c r="AF69" s="12">
        <f t="shared" si="1"/>
        <v>4337873.26</v>
      </c>
    </row>
    <row r="70" spans="1:32" ht="15.75" customHeight="1">
      <c r="A70" s="6" t="s">
        <v>124</v>
      </c>
      <c r="B70" s="15" t="s">
        <v>102</v>
      </c>
      <c r="C70" s="8" t="s">
        <v>16</v>
      </c>
      <c r="D70" s="69">
        <f>'Ленина 01'!D75</f>
        <v>-13322.02</v>
      </c>
      <c r="E70" s="69">
        <f>'Ленина 02'!D75</f>
        <v>16283.329999999998</v>
      </c>
      <c r="F70" s="23">
        <f>'Ленина 02 корп.2'!D75</f>
        <v>69136.14</v>
      </c>
      <c r="G70" s="17">
        <f>'Ленина 02 корп.3'!D75</f>
        <v>0</v>
      </c>
      <c r="H70" s="23">
        <f>'Ленина 03'!D75</f>
        <v>295794.97</v>
      </c>
      <c r="I70" s="23">
        <f>'Ленина 07'!D75</f>
        <v>-14024.68</v>
      </c>
      <c r="J70" s="23">
        <f>'Ленина 3 корп.2'!D75</f>
        <v>-9109.48</v>
      </c>
      <c r="K70" s="23">
        <f>'Ленина 5'!D75</f>
        <v>-13067.06</v>
      </c>
      <c r="L70" s="23">
        <f>'Ленина 9'!D75</f>
        <v>-7348.5</v>
      </c>
      <c r="M70" s="23">
        <f>'Ленина 9а'!D75</f>
        <v>-4764.75</v>
      </c>
      <c r="N70" s="23">
        <f>'Ленина 15'!D75</f>
        <v>-6083.04</v>
      </c>
      <c r="O70" s="23">
        <f>'Ленина 19'!D75</f>
        <v>-3549.23</v>
      </c>
      <c r="P70" s="23">
        <f>'Ленина 19а'!D75</f>
        <v>38107.11</v>
      </c>
      <c r="Q70" s="23">
        <f>'Первомайская 2'!D75</f>
        <v>-6650.93</v>
      </c>
      <c r="R70" s="23">
        <f>'Первомайская 2а'!D75</f>
        <v>-5511.52</v>
      </c>
      <c r="S70" s="23">
        <f>'Первомайская 04'!D75</f>
        <v>-7221.38</v>
      </c>
      <c r="T70" s="23">
        <f>'Первомайская 04а'!D75</f>
        <v>-7961.78</v>
      </c>
      <c r="U70" s="23">
        <f>'Первомайская 04б'!D75</f>
        <v>-12691.75</v>
      </c>
      <c r="V70" s="23">
        <f>'Первомайская 06в'!D75</f>
        <v>52331.27</v>
      </c>
      <c r="W70" s="23">
        <f>'Первомайская 08б'!D75</f>
        <v>0</v>
      </c>
      <c r="X70" s="23">
        <f>'Первомайская 14'!D75</f>
        <v>-8337.88</v>
      </c>
      <c r="Y70" s="23">
        <f>'Первомайская 20'!D75</f>
        <v>26086.65</v>
      </c>
      <c r="Z70" s="23">
        <f>'Второва 2'!D75</f>
        <v>-2071.29</v>
      </c>
      <c r="AA70" s="23">
        <f>'Второва 4'!D75</f>
        <v>53982.95</v>
      </c>
      <c r="AB70" s="23">
        <f>'Второва 6'!D75</f>
        <v>-2284.69</v>
      </c>
      <c r="AC70" s="23">
        <f>'Второва 8'!D75</f>
        <v>37933.99</v>
      </c>
      <c r="AD70" s="23">
        <f>'Второва 8 корп.1'!D75</f>
        <v>69884.06</v>
      </c>
      <c r="AE70" s="23">
        <f>'Жулябина 8'!D75</f>
        <v>-2897.36</v>
      </c>
      <c r="AF70" s="12">
        <f t="shared" si="1"/>
        <v>532643.13</v>
      </c>
    </row>
    <row r="71" spans="1:32" ht="15.75" customHeight="1">
      <c r="A71" s="6" t="s">
        <v>125</v>
      </c>
      <c r="B71" s="16" t="s">
        <v>104</v>
      </c>
      <c r="C71" s="8" t="s">
        <v>16</v>
      </c>
      <c r="D71" s="69">
        <f>'Ленина 01'!D76</f>
        <v>0</v>
      </c>
      <c r="E71" s="69">
        <f>'Ленина 02'!D76</f>
        <v>0</v>
      </c>
      <c r="F71" s="23">
        <f>'Ленина 02 корп.2'!D76</f>
        <v>0</v>
      </c>
      <c r="G71" s="17">
        <f>'Ленина 02 корп.3'!D76</f>
        <v>0</v>
      </c>
      <c r="H71" s="23">
        <f>'Ленина 03'!D76</f>
        <v>0</v>
      </c>
      <c r="I71" s="23">
        <f>'Ленина 07'!D76</f>
        <v>0</v>
      </c>
      <c r="J71" s="23">
        <f>'Ленина 3 корп.2'!D76</f>
        <v>0</v>
      </c>
      <c r="K71" s="23">
        <f>'Ленина 5'!D76</f>
        <v>0</v>
      </c>
      <c r="L71" s="23">
        <f>'Ленина 9'!D76</f>
        <v>0</v>
      </c>
      <c r="M71" s="23">
        <f>'Ленина 9а'!D76</f>
        <v>0</v>
      </c>
      <c r="N71" s="23">
        <f>'Ленина 15'!D76</f>
        <v>0</v>
      </c>
      <c r="O71" s="23">
        <f>'Ленина 19'!D76</f>
        <v>0</v>
      </c>
      <c r="P71" s="23">
        <f>'Ленина 19а'!D76</f>
        <v>0</v>
      </c>
      <c r="Q71" s="23">
        <f>'Первомайская 2'!D76</f>
        <v>0</v>
      </c>
      <c r="R71" s="23">
        <f>'Первомайская 2а'!D76</f>
        <v>0</v>
      </c>
      <c r="S71" s="23">
        <f>'Первомайская 04'!D76</f>
        <v>0</v>
      </c>
      <c r="T71" s="23">
        <f>'Первомайская 04а'!D76</f>
        <v>0</v>
      </c>
      <c r="U71" s="23">
        <f>'Первомайская 04б'!D76</f>
        <v>0</v>
      </c>
      <c r="V71" s="23">
        <f>'Первомайская 06в'!D76</f>
        <v>0</v>
      </c>
      <c r="W71" s="23">
        <f>'Первомайская 08б'!D76</f>
        <v>0</v>
      </c>
      <c r="X71" s="23">
        <f>'Первомайская 14'!D76</f>
        <v>0</v>
      </c>
      <c r="Y71" s="23">
        <f>'Первомайская 20'!D76</f>
        <v>0</v>
      </c>
      <c r="Z71" s="23">
        <f>'Второва 2'!D76</f>
        <v>0</v>
      </c>
      <c r="AA71" s="23">
        <f>'Второва 4'!D76</f>
        <v>0</v>
      </c>
      <c r="AB71" s="23">
        <f>'Второва 6'!D76</f>
        <v>0</v>
      </c>
      <c r="AC71" s="23">
        <f>'Второва 8'!D76</f>
        <v>0</v>
      </c>
      <c r="AD71" s="23">
        <f>'Второва 8 корп.1'!D76</f>
        <v>0</v>
      </c>
      <c r="AE71" s="23">
        <f>'Жулябина 8'!D76</f>
        <v>0</v>
      </c>
      <c r="AF71" s="12">
        <f t="shared" si="1"/>
        <v>0</v>
      </c>
    </row>
    <row r="72" spans="1:32" ht="15.75" customHeight="1">
      <c r="A72" s="6" t="s">
        <v>126</v>
      </c>
      <c r="B72" s="16" t="s">
        <v>83</v>
      </c>
      <c r="C72" s="8" t="s">
        <v>7</v>
      </c>
      <c r="D72" s="67" t="s">
        <v>127</v>
      </c>
      <c r="E72" s="67" t="s">
        <v>127</v>
      </c>
      <c r="F72" s="22" t="s">
        <v>127</v>
      </c>
      <c r="G72" s="74" t="str">
        <f>'Ленина 02 корп.3'!D77</f>
        <v>Отопление</v>
      </c>
      <c r="H72" s="22" t="s">
        <v>127</v>
      </c>
      <c r="I72" s="22" t="s">
        <v>127</v>
      </c>
      <c r="J72" s="22" t="s">
        <v>127</v>
      </c>
      <c r="K72" s="22" t="s">
        <v>127</v>
      </c>
      <c r="L72" s="22" t="s">
        <v>127</v>
      </c>
      <c r="M72" s="22" t="s">
        <v>127</v>
      </c>
      <c r="N72" s="22" t="s">
        <v>127</v>
      </c>
      <c r="O72" s="22" t="s">
        <v>127</v>
      </c>
      <c r="P72" s="22" t="s">
        <v>127</v>
      </c>
      <c r="Q72" s="22" t="s">
        <v>127</v>
      </c>
      <c r="R72" s="22" t="s">
        <v>127</v>
      </c>
      <c r="S72" s="22" t="s">
        <v>127</v>
      </c>
      <c r="T72" s="22" t="s">
        <v>127</v>
      </c>
      <c r="U72" s="22" t="s">
        <v>127</v>
      </c>
      <c r="V72" s="22" t="s">
        <v>127</v>
      </c>
      <c r="W72" s="22" t="s">
        <v>127</v>
      </c>
      <c r="X72" s="22" t="s">
        <v>127</v>
      </c>
      <c r="Y72" s="22" t="s">
        <v>127</v>
      </c>
      <c r="Z72" s="22" t="s">
        <v>127</v>
      </c>
      <c r="AA72" s="22" t="s">
        <v>127</v>
      </c>
      <c r="AB72" s="22" t="s">
        <v>127</v>
      </c>
      <c r="AC72" s="22" t="s">
        <v>127</v>
      </c>
      <c r="AD72" s="22" t="s">
        <v>127</v>
      </c>
      <c r="AE72" s="22" t="s">
        <v>127</v>
      </c>
      <c r="AF72" s="22" t="s">
        <v>127</v>
      </c>
    </row>
    <row r="73" spans="1:32" ht="15.75" customHeight="1">
      <c r="A73" s="6" t="s">
        <v>128</v>
      </c>
      <c r="B73" s="16" t="s">
        <v>86</v>
      </c>
      <c r="C73" s="8" t="s">
        <v>7</v>
      </c>
      <c r="D73" s="70" t="s">
        <v>129</v>
      </c>
      <c r="E73" s="70" t="s">
        <v>129</v>
      </c>
      <c r="F73" s="6" t="s">
        <v>129</v>
      </c>
      <c r="G73" s="17" t="str">
        <f>'Ленина 02 корп.3'!D78</f>
        <v>Гкал</v>
      </c>
      <c r="H73" s="6" t="s">
        <v>129</v>
      </c>
      <c r="I73" s="6" t="s">
        <v>129</v>
      </c>
      <c r="J73" s="6" t="s">
        <v>129</v>
      </c>
      <c r="K73" s="6" t="s">
        <v>129</v>
      </c>
      <c r="L73" s="6" t="s">
        <v>129</v>
      </c>
      <c r="M73" s="6" t="s">
        <v>129</v>
      </c>
      <c r="N73" s="6" t="s">
        <v>129</v>
      </c>
      <c r="O73" s="6" t="s">
        <v>129</v>
      </c>
      <c r="P73" s="6" t="s">
        <v>129</v>
      </c>
      <c r="Q73" s="6" t="s">
        <v>129</v>
      </c>
      <c r="R73" s="6" t="s">
        <v>129</v>
      </c>
      <c r="S73" s="6" t="s">
        <v>129</v>
      </c>
      <c r="T73" s="6" t="s">
        <v>129</v>
      </c>
      <c r="U73" s="6" t="s">
        <v>129</v>
      </c>
      <c r="V73" s="6" t="s">
        <v>129</v>
      </c>
      <c r="W73" s="6" t="s">
        <v>129</v>
      </c>
      <c r="X73" s="6" t="s">
        <v>129</v>
      </c>
      <c r="Y73" s="6" t="s">
        <v>129</v>
      </c>
      <c r="Z73" s="6" t="s">
        <v>129</v>
      </c>
      <c r="AA73" s="6" t="s">
        <v>129</v>
      </c>
      <c r="AB73" s="6" t="s">
        <v>129</v>
      </c>
      <c r="AC73" s="6" t="s">
        <v>129</v>
      </c>
      <c r="AD73" s="6" t="s">
        <v>129</v>
      </c>
      <c r="AE73" s="6" t="s">
        <v>129</v>
      </c>
      <c r="AF73" s="12">
        <f t="shared" si="1"/>
        <v>0</v>
      </c>
    </row>
    <row r="74" spans="1:32" ht="15.75" customHeight="1">
      <c r="A74" s="6" t="s">
        <v>130</v>
      </c>
      <c r="B74" s="16" t="s">
        <v>89</v>
      </c>
      <c r="C74" s="8" t="s">
        <v>90</v>
      </c>
      <c r="D74" s="68">
        <f>'Ленина 01'!D79</f>
        <v>877.3819441124446</v>
      </c>
      <c r="E74" s="68">
        <f>'Ленина 02'!D79</f>
        <v>2241.9332241717266</v>
      </c>
      <c r="F74" s="17">
        <f>'Ленина 02 корп.2'!D79</f>
        <v>439.53</v>
      </c>
      <c r="G74" s="17">
        <f>'Ленина 02 корп.3'!D79</f>
        <v>483.3</v>
      </c>
      <c r="H74" s="17">
        <f>'Ленина 03'!D79</f>
        <v>1962.56</v>
      </c>
      <c r="I74" s="17">
        <f>'Ленина 07'!D79</f>
        <v>1290.0343250615624</v>
      </c>
      <c r="J74" s="17">
        <f>'Ленина 3 корп.2'!D79</f>
        <v>637.4994377195056</v>
      </c>
      <c r="K74" s="17">
        <f>'Ленина 5'!D79</f>
        <v>879.5890450458763</v>
      </c>
      <c r="L74" s="17">
        <f>'Ленина 9'!D79</f>
        <v>572.8496796863795</v>
      </c>
      <c r="M74" s="17">
        <f>'Ленина 9а'!D79</f>
        <v>295.44013010305594</v>
      </c>
      <c r="N74" s="17">
        <f>'Ленина 15'!D79</f>
        <v>481.67957881149306</v>
      </c>
      <c r="O74" s="17">
        <f>'Ленина 19'!D79</f>
        <v>228.87090616547772</v>
      </c>
      <c r="P74" s="17">
        <f>'Ленина 19а'!D79</f>
        <v>273.196311612564</v>
      </c>
      <c r="Q74" s="17">
        <f>'Первомайская 2'!D79</f>
        <v>462.7969474590047</v>
      </c>
      <c r="R74" s="17">
        <f>'Первомайская 2а'!D79</f>
        <v>464.29449729884783</v>
      </c>
      <c r="S74" s="17">
        <f>'Первомайская 04'!D79</f>
        <v>438.43477257916624</v>
      </c>
      <c r="T74" s="17">
        <f>'Первомайская 04а'!D79</f>
        <v>445.7721005069175</v>
      </c>
      <c r="U74" s="17">
        <f>'Первомайская 04б'!D79</f>
        <v>861.0535330114262</v>
      </c>
      <c r="V74" s="17">
        <f>'Первомайская 06в'!D79</f>
        <v>276.76</v>
      </c>
      <c r="W74" s="17">
        <f>'Первомайская 08б'!D79</f>
        <v>793.2061959171966</v>
      </c>
      <c r="X74" s="17">
        <f>'Первомайская 14'!D79</f>
        <v>562.2240701343405</v>
      </c>
      <c r="Y74" s="17">
        <f>'Первомайская 20'!D79</f>
        <v>199.52</v>
      </c>
      <c r="Z74" s="17">
        <f>'Второва 2'!D79</f>
        <v>190.1870000749707</v>
      </c>
      <c r="AA74" s="17">
        <f>'Второва 4'!D79</f>
        <v>306.16</v>
      </c>
      <c r="AB74" s="17">
        <f>'Второва 6'!D79</f>
        <v>224.85486242870573</v>
      </c>
      <c r="AC74" s="17">
        <f>'Второва 8'!D79</f>
        <v>302.61</v>
      </c>
      <c r="AD74" s="17">
        <f>'Второва 8 корп.1'!D79</f>
        <v>375.3</v>
      </c>
      <c r="AE74" s="17">
        <f>'Жулябина 8'!D79</f>
        <v>232.26803766990963</v>
      </c>
      <c r="AF74" s="12">
        <f t="shared" si="1"/>
        <v>16799.306599570573</v>
      </c>
    </row>
    <row r="75" spans="1:32" ht="15.75" customHeight="1">
      <c r="A75" s="6" t="s">
        <v>131</v>
      </c>
      <c r="B75" s="16" t="s">
        <v>92</v>
      </c>
      <c r="C75" s="8" t="s">
        <v>16</v>
      </c>
      <c r="D75" s="68">
        <f>'Ленина 01'!D80</f>
        <v>1468175.85</v>
      </c>
      <c r="E75" s="68">
        <f>'Ленина 02'!D80</f>
        <v>3751561.38</v>
      </c>
      <c r="F75" s="17">
        <f>'Ленина 02 корп.2'!D80</f>
        <v>592492.33</v>
      </c>
      <c r="G75" s="17">
        <f>'Ленина 02 корп.3'!D80</f>
        <v>740065.86</v>
      </c>
      <c r="H75" s="17">
        <f>'Ленина 03'!D80</f>
        <v>3259879.69</v>
      </c>
      <c r="I75" s="17">
        <f>'Ленина 07'!D80</f>
        <v>2236932.42</v>
      </c>
      <c r="J75" s="17">
        <f>'Ленина 3 корп.2'!D80</f>
        <v>1105430.4</v>
      </c>
      <c r="K75" s="17">
        <f>'Ленина 5'!D80</f>
        <v>1525216.2</v>
      </c>
      <c r="L75" s="17">
        <f>'Ленина 9'!D80</f>
        <v>958583.74</v>
      </c>
      <c r="M75" s="17">
        <f>'Ленина 9а'!D80</f>
        <v>512296.14</v>
      </c>
      <c r="N75" s="17">
        <f>'Ленина 15'!D80</f>
        <v>806023.34</v>
      </c>
      <c r="O75" s="17">
        <f>'Ленина 19'!D80</f>
        <v>396864.44</v>
      </c>
      <c r="P75" s="17">
        <f>'Ленина 19а'!D80</f>
        <v>457155.78</v>
      </c>
      <c r="Q75" s="17">
        <f>'Первомайская 2'!D80</f>
        <v>774425.9</v>
      </c>
      <c r="R75" s="17">
        <f>'Первомайская 2а'!D80</f>
        <v>776931.84</v>
      </c>
      <c r="S75" s="17">
        <f>'Первомайская 04'!D80</f>
        <v>760250.28</v>
      </c>
      <c r="T75" s="17">
        <f>'Первомайская 04а'!D80</f>
        <v>772973.28</v>
      </c>
      <c r="U75" s="17">
        <f>'Первомайская 04б'!D80</f>
        <v>1440852.54</v>
      </c>
      <c r="V75" s="17">
        <f>'Первомайская 06в'!D80</f>
        <v>494935.07</v>
      </c>
      <c r="W75" s="17">
        <f>'Первомайская 08б'!D80</f>
        <v>1327319.52</v>
      </c>
      <c r="X75" s="17">
        <f>'Первомайская 14'!D80</f>
        <v>940803.27</v>
      </c>
      <c r="Y75" s="17">
        <f>'Первомайская 20'!D80</f>
        <v>398979.66</v>
      </c>
      <c r="Z75" s="17">
        <f>'Второва 2'!D80</f>
        <v>329786.16</v>
      </c>
      <c r="AA75" s="17">
        <f>'Второва 4'!D80</f>
        <v>288300.64</v>
      </c>
      <c r="AB75" s="17">
        <f>'Второва 6'!D80</f>
        <v>389900.58</v>
      </c>
      <c r="AC75" s="17">
        <f>'Второва 8'!D80</f>
        <v>533792.2</v>
      </c>
      <c r="AD75" s="17">
        <f>'Второва 8 корп.1'!D80</f>
        <v>403626.2</v>
      </c>
      <c r="AE75" s="17">
        <f>'Жулябина 8'!D80</f>
        <v>402755.1</v>
      </c>
      <c r="AF75" s="12">
        <f t="shared" si="1"/>
        <v>27846309.810000002</v>
      </c>
    </row>
    <row r="76" spans="1:32" ht="15.75" customHeight="1">
      <c r="A76" s="6" t="s">
        <v>132</v>
      </c>
      <c r="B76" s="15" t="s">
        <v>94</v>
      </c>
      <c r="C76" s="8" t="s">
        <v>16</v>
      </c>
      <c r="D76" s="68">
        <f>'Ленина 01'!D81</f>
        <v>1465569.65</v>
      </c>
      <c r="E76" s="68">
        <f>'Ленина 02'!D81</f>
        <v>3692464.49</v>
      </c>
      <c r="F76" s="17">
        <f>'Ленина 02 корп.2'!D81</f>
        <v>812281.35</v>
      </c>
      <c r="G76" s="17">
        <f>'Ленина 02 корп.3'!D81</f>
        <v>994141.24</v>
      </c>
      <c r="H76" s="17">
        <f>'Ленина 03'!D81</f>
        <v>3196939.67</v>
      </c>
      <c r="I76" s="17">
        <f>'Ленина 07'!D81</f>
        <v>1977021.92</v>
      </c>
      <c r="J76" s="17">
        <f>'Ленина 3 корп.2'!D81</f>
        <v>974775.41</v>
      </c>
      <c r="K76" s="17">
        <f>'Ленина 5'!D81</f>
        <v>1357466.03</v>
      </c>
      <c r="L76" s="17">
        <f>'Ленина 9'!D81</f>
        <v>906319.83</v>
      </c>
      <c r="M76" s="17">
        <f>'Ленина 9а'!D81</f>
        <v>445881.93</v>
      </c>
      <c r="N76" s="17">
        <f>'Ленина 15'!D81</f>
        <v>784947.35</v>
      </c>
      <c r="O76" s="17">
        <f>'Ленина 19'!D81</f>
        <v>356340.52</v>
      </c>
      <c r="P76" s="17">
        <f>'Ленина 19а'!D81</f>
        <v>422722.04</v>
      </c>
      <c r="Q76" s="17">
        <f>'Первомайская 2'!D81</f>
        <v>769583.33</v>
      </c>
      <c r="R76" s="17">
        <f>'Первомайская 2а'!D81</f>
        <v>767317.42</v>
      </c>
      <c r="S76" s="17">
        <f>'Первомайская 04'!D81</f>
        <v>644165.21</v>
      </c>
      <c r="T76" s="17">
        <f>'Первомайская 04а'!D81</f>
        <v>655664.79</v>
      </c>
      <c r="U76" s="17">
        <f>'Первомайская 04б'!D81</f>
        <v>1330532.98</v>
      </c>
      <c r="V76" s="17">
        <f>'Первомайская 06в'!D81</f>
        <v>500422.24</v>
      </c>
      <c r="W76" s="17">
        <f>'Первомайская 08б'!D81</f>
        <v>1222368.9</v>
      </c>
      <c r="X76" s="17">
        <f>'Первомайская 14'!D81</f>
        <v>874760.67</v>
      </c>
      <c r="Y76" s="17">
        <f>'Первомайская 20'!D81</f>
        <v>332888.57</v>
      </c>
      <c r="Z76" s="17">
        <f>'Второва 2'!D81</f>
        <v>294391.6</v>
      </c>
      <c r="AA76" s="17">
        <f>'Второва 4'!D81</f>
        <v>471791.54</v>
      </c>
      <c r="AB76" s="17">
        <f>'Второва 6'!D81</f>
        <v>311698.7</v>
      </c>
      <c r="AC76" s="17">
        <f>'Второва 8'!D81</f>
        <v>581443.49</v>
      </c>
      <c r="AD76" s="17">
        <f>'Второва 8 корп.1'!D81</f>
        <v>642888.47</v>
      </c>
      <c r="AE76" s="17">
        <f>'Жулябина 8'!D81</f>
        <v>341117.08</v>
      </c>
      <c r="AF76" s="12">
        <f t="shared" si="1"/>
        <v>27127906.419999994</v>
      </c>
    </row>
    <row r="77" spans="1:32" ht="15.75" customHeight="1">
      <c r="A77" s="6" t="s">
        <v>133</v>
      </c>
      <c r="B77" s="15" t="s">
        <v>96</v>
      </c>
      <c r="C77" s="8" t="s">
        <v>16</v>
      </c>
      <c r="D77" s="68">
        <f>'Ленина 01'!D82</f>
        <v>148791.07</v>
      </c>
      <c r="E77" s="68">
        <f>'Ленина 02'!D82</f>
        <v>222777.643</v>
      </c>
      <c r="F77" s="17">
        <f>'Ленина 02 корп.2'!D82</f>
        <v>-219789.02000000002</v>
      </c>
      <c r="G77" s="17">
        <f>'Ленина 02 корп.3'!D82</f>
        <v>-254075.38</v>
      </c>
      <c r="H77" s="17">
        <f>'Ленина 03'!D82</f>
        <v>272554.98</v>
      </c>
      <c r="I77" s="17">
        <f>'Ленина 07'!D82</f>
        <v>259910.5</v>
      </c>
      <c r="J77" s="17">
        <f>'Ленина 3 корп.2'!D82</f>
        <v>130654.99</v>
      </c>
      <c r="K77" s="17">
        <f>'Ленина 5'!D82</f>
        <v>167750.16999999993</v>
      </c>
      <c r="L77" s="17">
        <f>'Ленина 9'!D82</f>
        <v>176524.83</v>
      </c>
      <c r="M77" s="17">
        <f>'Ленина 9а'!D82</f>
        <v>66414.21</v>
      </c>
      <c r="N77" s="17">
        <f>'Ленина 15'!D82</f>
        <v>94266.65</v>
      </c>
      <c r="O77" s="17">
        <f>'Ленина 19'!D82</f>
        <v>40523.92</v>
      </c>
      <c r="P77" s="17">
        <f>'Ленина 19а'!D82</f>
        <v>66107.9</v>
      </c>
      <c r="Q77" s="17">
        <f>'Первомайская 2'!D82</f>
        <v>49803.85</v>
      </c>
      <c r="R77" s="17">
        <f>'Первомайская 2а'!D82</f>
        <v>131015.9</v>
      </c>
      <c r="S77" s="17">
        <f>'Первомайская 04'!D82</f>
        <v>116085.07000000007</v>
      </c>
      <c r="T77" s="17">
        <f>'Первомайская 04а'!D82</f>
        <v>117308.49</v>
      </c>
      <c r="U77" s="17">
        <f>'Первомайская 04б'!D82</f>
        <v>433644.34</v>
      </c>
      <c r="V77" s="17">
        <f>'Первомайская 06в'!D82</f>
        <v>-5487.169999999984</v>
      </c>
      <c r="W77" s="17">
        <f>'Первомайская 08б'!D82</f>
        <v>255215.77</v>
      </c>
      <c r="X77" s="17">
        <f>'Первомайская 14'!D82</f>
        <v>233906.43</v>
      </c>
      <c r="Y77" s="17">
        <f>'Первомайская 20'!D82</f>
        <v>66091.09</v>
      </c>
      <c r="Z77" s="17">
        <f>'Второва 2'!D82</f>
        <v>35394.56</v>
      </c>
      <c r="AA77" s="17">
        <f>'Второва 4'!D82</f>
        <v>-183490.89999999997</v>
      </c>
      <c r="AB77" s="17">
        <f>'Второва 6'!D82</f>
        <v>78201.88</v>
      </c>
      <c r="AC77" s="17">
        <f>'Второва 8'!D82</f>
        <v>-47651.29000000004</v>
      </c>
      <c r="AD77" s="17">
        <f>'Второва 8 корп.1'!D82</f>
        <v>-239262.26999999996</v>
      </c>
      <c r="AE77" s="17">
        <f>'Жулябина 8'!D82</f>
        <v>61638.02</v>
      </c>
      <c r="AF77" s="12">
        <f t="shared" si="1"/>
        <v>2274826.2329999995</v>
      </c>
    </row>
    <row r="78" spans="1:32" ht="15.75" customHeight="1">
      <c r="A78" s="6" t="s">
        <v>134</v>
      </c>
      <c r="B78" s="15" t="s">
        <v>98</v>
      </c>
      <c r="C78" s="8" t="s">
        <v>16</v>
      </c>
      <c r="D78" s="68">
        <f>'Ленина 01'!D83</f>
        <v>1327317.5</v>
      </c>
      <c r="E78" s="68">
        <f>'Ленина 02'!D83</f>
        <v>3103651.2</v>
      </c>
      <c r="F78" s="17">
        <f>'Ленина 02 корп.2'!D83</f>
        <v>1089912</v>
      </c>
      <c r="G78" s="17">
        <f>'Ленина 02 корп.3'!D83</f>
        <v>1205726.55</v>
      </c>
      <c r="H78" s="17">
        <f>'Ленина 03'!D83</f>
        <v>3003837.4</v>
      </c>
      <c r="I78" s="17">
        <f>'Ленина 07'!D83</f>
        <v>2236932.42</v>
      </c>
      <c r="J78" s="17">
        <f>'Ленина 3 корп.2'!D83</f>
        <v>1105430.4</v>
      </c>
      <c r="K78" s="17">
        <f>'Ленина 5'!D83</f>
        <v>1525216.2</v>
      </c>
      <c r="L78" s="17">
        <f>'Ленина 9'!D83</f>
        <v>958583.74</v>
      </c>
      <c r="M78" s="17">
        <f>'Ленина 9а'!D83</f>
        <v>512296.14</v>
      </c>
      <c r="N78" s="17">
        <f>'Ленина 15'!D83</f>
        <v>806023.34</v>
      </c>
      <c r="O78" s="17">
        <f>'Ленина 19'!D83</f>
        <v>396864.44</v>
      </c>
      <c r="P78" s="17">
        <f>'Ленина 19а'!D83</f>
        <v>457155.78</v>
      </c>
      <c r="Q78" s="17">
        <f>'Первомайская 2'!D83</f>
        <v>774425.9</v>
      </c>
      <c r="R78" s="17">
        <f>'Первомайская 2а'!D83</f>
        <v>776931.84</v>
      </c>
      <c r="S78" s="17">
        <f>'Первомайская 04'!D83</f>
        <v>760250.28</v>
      </c>
      <c r="T78" s="17">
        <f>'Первомайская 04а'!D83</f>
        <v>772973.28</v>
      </c>
      <c r="U78" s="17">
        <f>'Первомайская 04б'!D83</f>
        <v>1440852.54</v>
      </c>
      <c r="V78" s="17">
        <f>'Первомайская 06в'!D83</f>
        <v>560518.75</v>
      </c>
      <c r="W78" s="17">
        <f>'Первомайская 08б'!D83</f>
        <v>1327319.52</v>
      </c>
      <c r="X78" s="17">
        <f>'Первомайская 14'!D83</f>
        <v>940803.27</v>
      </c>
      <c r="Y78" s="17">
        <f>'Первомайская 20'!D83</f>
        <v>332496.45</v>
      </c>
      <c r="Z78" s="17">
        <f>'Второва 2'!D83</f>
        <v>329786.16</v>
      </c>
      <c r="AA78" s="17">
        <f>'Второва 4'!D83</f>
        <v>870039.55</v>
      </c>
      <c r="AB78" s="17">
        <f>'Второва 6'!D83</f>
        <v>389900.58</v>
      </c>
      <c r="AC78" s="17">
        <f>'Второва 8'!D83</f>
        <v>695530.75</v>
      </c>
      <c r="AD78" s="17">
        <f>'Второва 8 корп.1'!D83</f>
        <v>1090085.4</v>
      </c>
      <c r="AE78" s="17">
        <f>'Жулябина 8'!D83</f>
        <v>402755.1</v>
      </c>
      <c r="AF78" s="12">
        <f t="shared" si="1"/>
        <v>29193616.48</v>
      </c>
    </row>
    <row r="79" spans="1:32" ht="15.75" customHeight="1">
      <c r="A79" s="6" t="s">
        <v>135</v>
      </c>
      <c r="B79" s="15" t="s">
        <v>100</v>
      </c>
      <c r="C79" s="8" t="s">
        <v>16</v>
      </c>
      <c r="D79" s="68">
        <f>'Ленина 01'!D84</f>
        <v>1155314.9</v>
      </c>
      <c r="E79" s="68">
        <f>'Ленина 02'!D84</f>
        <v>3163457.27</v>
      </c>
      <c r="F79" s="17">
        <f>'Ленина 02 корп.2'!D84</f>
        <v>824264.97</v>
      </c>
      <c r="G79" s="17">
        <f>'Ленина 02 корп.3'!D84</f>
        <v>911851.75</v>
      </c>
      <c r="H79" s="17">
        <f>'Ленина 03'!D84</f>
        <v>2271704.47</v>
      </c>
      <c r="I79" s="17">
        <f>'Ленина 07'!D84</f>
        <v>2280037.18</v>
      </c>
      <c r="J79" s="17">
        <f>'Ленина 3 корп.2'!D84</f>
        <v>1126731.59</v>
      </c>
      <c r="K79" s="17">
        <f>'Ленина 5'!D84</f>
        <v>1554606.48</v>
      </c>
      <c r="L79" s="17">
        <f>'Ленина 9'!D84</f>
        <v>977055.25</v>
      </c>
      <c r="M79" s="17">
        <f>'Ленина 9а'!D84</f>
        <v>522167.87</v>
      </c>
      <c r="N79" s="17">
        <f>'Ленина 15'!D84</f>
        <v>821555.08</v>
      </c>
      <c r="O79" s="17">
        <f>'Ленина 19'!D84</f>
        <v>404511.85</v>
      </c>
      <c r="P79" s="17">
        <f>'Ленина 19а'!D84</f>
        <v>465964.98</v>
      </c>
      <c r="Q79" s="17">
        <f>'Первомайская 2'!D84</f>
        <v>789348.77</v>
      </c>
      <c r="R79" s="17">
        <f>'Первомайская 2а'!D84</f>
        <v>791902.99</v>
      </c>
      <c r="S79" s="17">
        <f>'Первомайская 04'!D84</f>
        <v>774899.99</v>
      </c>
      <c r="T79" s="17">
        <f>'Первомайская 04а'!D84</f>
        <v>787868.15</v>
      </c>
      <c r="U79" s="17">
        <f>'Первомайская 04б'!D84</f>
        <v>1468617.17</v>
      </c>
      <c r="V79" s="17">
        <f>'Первомайская 06в'!D84</f>
        <v>423902.09</v>
      </c>
      <c r="W79" s="17">
        <f>'Первомайская 08б'!D84</f>
        <v>0</v>
      </c>
      <c r="X79" s="17">
        <f>'Первомайская 14'!D84</f>
        <v>958932.16</v>
      </c>
      <c r="Y79" s="17">
        <f>'Первомайская 20'!D84</f>
        <v>251456.24</v>
      </c>
      <c r="Z79" s="17">
        <f>'Второва 2'!D84</f>
        <v>336141</v>
      </c>
      <c r="AA79" s="17">
        <f>'Второва 4'!D84</f>
        <v>657982.6</v>
      </c>
      <c r="AB79" s="17">
        <f>'Второва 6'!D84</f>
        <v>397413.8</v>
      </c>
      <c r="AC79" s="17">
        <f>'Второва 8'!D84</f>
        <v>498781.64</v>
      </c>
      <c r="AD79" s="17">
        <f>'Второва 8 корп.1'!D84</f>
        <v>824396.11</v>
      </c>
      <c r="AE79" s="17">
        <f>'Жулябина 8'!D84</f>
        <v>410516.02</v>
      </c>
      <c r="AF79" s="12">
        <f t="shared" si="1"/>
        <v>25851382.369999994</v>
      </c>
    </row>
    <row r="80" spans="1:32" ht="15.75" customHeight="1">
      <c r="A80" s="6" t="s">
        <v>136</v>
      </c>
      <c r="B80" s="15" t="s">
        <v>102</v>
      </c>
      <c r="C80" s="8" t="s">
        <v>16</v>
      </c>
      <c r="D80" s="68">
        <f>'Ленина 01'!D85</f>
        <v>314630.77999999997</v>
      </c>
      <c r="E80" s="68">
        <f>'Ленина 02'!D85</f>
        <v>147434.16</v>
      </c>
      <c r="F80" s="17">
        <f>'Ленина 02 корп.2'!D85</f>
        <v>416765.99</v>
      </c>
      <c r="G80" s="17">
        <f>'Ленина 02 корп.3'!D85</f>
        <v>461051.74</v>
      </c>
      <c r="H80" s="17">
        <f>'Ленина 03'!D85</f>
        <v>1148622.34</v>
      </c>
      <c r="I80" s="17">
        <f>'Ленина 07'!D85</f>
        <v>106262.02</v>
      </c>
      <c r="J80" s="17">
        <f>'Ленина 3 корп.2'!D85</f>
        <v>52511.76</v>
      </c>
      <c r="K80" s="17">
        <f>'Ленина 5'!D85</f>
        <v>72453.04</v>
      </c>
      <c r="L80" s="17">
        <f>'Ленина 9'!D85</f>
        <v>45536.04</v>
      </c>
      <c r="M80" s="17">
        <f>'Ленина 9а'!D85</f>
        <v>24335.84</v>
      </c>
      <c r="N80" s="17">
        <f>'Ленина 15'!D85</f>
        <v>38288.89</v>
      </c>
      <c r="O80" s="17">
        <f>'Ленина 19'!D85</f>
        <v>18852.43</v>
      </c>
      <c r="P80" s="17">
        <f>'Ленина 19а'!D85</f>
        <v>21716.48</v>
      </c>
      <c r="Q80" s="17">
        <f>'Первомайская 2'!D85</f>
        <v>36787.91</v>
      </c>
      <c r="R80" s="17">
        <f>'Первомайская 2а'!D85</f>
        <v>36906.95</v>
      </c>
      <c r="S80" s="17">
        <f>'Первомайская 04'!D85</f>
        <v>36114.52</v>
      </c>
      <c r="T80" s="17">
        <f>'Первомайская 04а'!D85</f>
        <v>36718.9</v>
      </c>
      <c r="U80" s="17">
        <f>'Первомайская 04б'!D85</f>
        <v>68445.48</v>
      </c>
      <c r="V80" s="17">
        <f>'Первомайская 06в'!D85</f>
        <v>214333.96</v>
      </c>
      <c r="W80" s="17">
        <f>'Первомайская 08б'!D85</f>
        <v>0</v>
      </c>
      <c r="X80" s="17">
        <f>'Первомайская 14'!D85</f>
        <v>44691.41</v>
      </c>
      <c r="Y80" s="17">
        <f>'Первомайская 20'!D85</f>
        <v>127141.65</v>
      </c>
      <c r="Z80" s="17">
        <f>'Второва 2'!D85</f>
        <v>15665.98</v>
      </c>
      <c r="AA80" s="17">
        <f>'Второва 4'!D85</f>
        <v>332690.07</v>
      </c>
      <c r="AB80" s="17">
        <f>'Второва 6'!D85</f>
        <v>18521.63</v>
      </c>
      <c r="AC80" s="17">
        <f>'Второва 8'!D85</f>
        <v>252194.66</v>
      </c>
      <c r="AD80" s="17">
        <f>'Второва 8 корп.1'!D85</f>
        <v>416832.3</v>
      </c>
      <c r="AE80" s="17">
        <f>'Жулябина 8'!D85</f>
        <v>19132.26</v>
      </c>
      <c r="AF80" s="12">
        <f t="shared" si="1"/>
        <v>4524639.1899999995</v>
      </c>
    </row>
    <row r="81" spans="1:32" ht="15.75" customHeight="1">
      <c r="A81" s="6" t="s">
        <v>137</v>
      </c>
      <c r="B81" s="16" t="s">
        <v>104</v>
      </c>
      <c r="C81" s="8" t="s">
        <v>16</v>
      </c>
      <c r="D81" s="68">
        <f>'Ленина 01'!D86</f>
        <v>0</v>
      </c>
      <c r="E81" s="68">
        <f>'Ленина 02'!D86</f>
        <v>0</v>
      </c>
      <c r="F81" s="17">
        <f>'Ленина 02 корп.2'!D86</f>
        <v>0</v>
      </c>
      <c r="G81" s="17">
        <f>'Ленина 02 корп.3'!D86</f>
        <v>0</v>
      </c>
      <c r="H81" s="17">
        <f>'Ленина 03'!D86</f>
        <v>0</v>
      </c>
      <c r="I81" s="17">
        <f>'Ленина 07'!D86</f>
        <v>0</v>
      </c>
      <c r="J81" s="17">
        <f>'Ленина 3 корп.2'!D86</f>
        <v>0</v>
      </c>
      <c r="K81" s="17">
        <f>'Ленина 5'!D86</f>
        <v>0</v>
      </c>
      <c r="L81" s="17">
        <f>'Ленина 9'!D86</f>
        <v>0</v>
      </c>
      <c r="M81" s="17">
        <f>'Ленина 9а'!D86</f>
        <v>0</v>
      </c>
      <c r="N81" s="17">
        <f>'Ленина 15'!D86</f>
        <v>0</v>
      </c>
      <c r="O81" s="17">
        <f>'Ленина 19'!D86</f>
        <v>0</v>
      </c>
      <c r="P81" s="17">
        <f>'Ленина 19а'!D86</f>
        <v>0</v>
      </c>
      <c r="Q81" s="17">
        <f>'Первомайская 2'!D86</f>
        <v>0</v>
      </c>
      <c r="R81" s="17">
        <f>'Первомайская 2а'!D86</f>
        <v>0</v>
      </c>
      <c r="S81" s="17">
        <f>'Первомайская 04'!D86</f>
        <v>0</v>
      </c>
      <c r="T81" s="17">
        <f>'Первомайская 04а'!D86</f>
        <v>0</v>
      </c>
      <c r="U81" s="17">
        <f>'Первомайская 04б'!D86</f>
        <v>0</v>
      </c>
      <c r="V81" s="17">
        <f>'Первомайская 06в'!D86</f>
        <v>0</v>
      </c>
      <c r="W81" s="17">
        <f>'Первомайская 08б'!D86</f>
        <v>0</v>
      </c>
      <c r="X81" s="17">
        <f>'Первомайская 14'!D86</f>
        <v>0</v>
      </c>
      <c r="Y81" s="17">
        <f>'Первомайская 20'!D86</f>
        <v>0</v>
      </c>
      <c r="Z81" s="17">
        <f>'Второва 2'!D86</f>
        <v>0</v>
      </c>
      <c r="AA81" s="17">
        <f>'Второва 4'!D86</f>
        <v>0</v>
      </c>
      <c r="AB81" s="17">
        <f>'Второва 6'!D86</f>
        <v>0</v>
      </c>
      <c r="AC81" s="17">
        <f>'Второва 8'!D86</f>
        <v>0</v>
      </c>
      <c r="AD81" s="17">
        <f>'Второва 8 корп.1'!D86</f>
        <v>0</v>
      </c>
      <c r="AE81" s="17">
        <f>'Жулябина 8'!D86</f>
        <v>0</v>
      </c>
      <c r="AF81" s="12">
        <f t="shared" si="1"/>
        <v>0</v>
      </c>
    </row>
    <row r="82" spans="1:32" ht="30.75" customHeight="1">
      <c r="A82" s="100" t="s">
        <v>138</v>
      </c>
      <c r="B82" s="101"/>
      <c r="C82" s="18"/>
      <c r="D82" s="68">
        <f>'Ленина 01'!D87</f>
        <v>0</v>
      </c>
      <c r="E82" s="68">
        <f>'Ленина 02'!D87</f>
        <v>0</v>
      </c>
      <c r="F82" s="17">
        <f>'Ленина 02 корп.2'!D87</f>
        <v>0</v>
      </c>
      <c r="G82" s="17">
        <f>'Ленина 02 корп.3'!D87</f>
        <v>0</v>
      </c>
      <c r="H82" s="17">
        <f>'Ленина 03'!D87</f>
        <v>0</v>
      </c>
      <c r="I82" s="17">
        <f>'Ленина 07'!D87</f>
        <v>0</v>
      </c>
      <c r="J82" s="17">
        <f>'Ленина 3 корп.2'!D87</f>
        <v>0</v>
      </c>
      <c r="K82" s="17">
        <f>'Ленина 5'!D87</f>
        <v>0</v>
      </c>
      <c r="L82" s="17">
        <f>'Ленина 9'!D87</f>
        <v>0</v>
      </c>
      <c r="M82" s="17">
        <f>'Ленина 9а'!D87</f>
        <v>0</v>
      </c>
      <c r="N82" s="17">
        <f>'Ленина 15'!D87</f>
        <v>0</v>
      </c>
      <c r="O82" s="17">
        <f>'Ленина 19'!D87</f>
        <v>0</v>
      </c>
      <c r="P82" s="17">
        <f>'Ленина 19а'!D87</f>
        <v>0</v>
      </c>
      <c r="Q82" s="17">
        <f>'Первомайская 2'!D87</f>
        <v>0</v>
      </c>
      <c r="R82" s="17">
        <f>'Первомайская 2а'!D87</f>
        <v>0</v>
      </c>
      <c r="S82" s="17">
        <f>'Первомайская 04'!D87</f>
        <v>0</v>
      </c>
      <c r="T82" s="17">
        <f>'Первомайская 04а'!D87</f>
        <v>0</v>
      </c>
      <c r="U82" s="17">
        <f>'Первомайская 04б'!D87</f>
        <v>0</v>
      </c>
      <c r="V82" s="17">
        <f>'Первомайская 06в'!D87</f>
        <v>0</v>
      </c>
      <c r="W82" s="17">
        <f>'Первомайская 08б'!D87</f>
        <v>0</v>
      </c>
      <c r="X82" s="17">
        <f>'Первомайская 14'!D87</f>
        <v>0</v>
      </c>
      <c r="Y82" s="17">
        <f>'Первомайская 20'!D87</f>
        <v>0</v>
      </c>
      <c r="Z82" s="17">
        <f>'Второва 2'!D87</f>
        <v>0</v>
      </c>
      <c r="AA82" s="17">
        <f>'Второва 4'!D87</f>
        <v>0</v>
      </c>
      <c r="AB82" s="17">
        <f>'Второва 6'!D87</f>
        <v>0</v>
      </c>
      <c r="AC82" s="17">
        <f>'Второва 8'!D87</f>
        <v>0</v>
      </c>
      <c r="AD82" s="17">
        <f>'Второва 8 корп.1'!D87</f>
        <v>0</v>
      </c>
      <c r="AE82" s="17">
        <f>'Жулябина 8'!D87</f>
        <v>0</v>
      </c>
      <c r="AF82" s="12">
        <f aca="true" t="shared" si="2" ref="AF82:AF90">SUM(D82:AE82)</f>
        <v>0</v>
      </c>
    </row>
    <row r="83" spans="1:32" ht="15.75" customHeight="1">
      <c r="A83" s="6" t="s">
        <v>139</v>
      </c>
      <c r="B83" s="94" t="s">
        <v>64</v>
      </c>
      <c r="C83" s="8" t="s">
        <v>65</v>
      </c>
      <c r="D83" s="68">
        <f>'Ленина 01'!D88</f>
        <v>0</v>
      </c>
      <c r="E83" s="68">
        <f>'Ленина 02'!D88</f>
        <v>0</v>
      </c>
      <c r="F83" s="17">
        <f>'Ленина 02 корп.2'!D88</f>
        <v>0</v>
      </c>
      <c r="G83" s="17">
        <f>'Ленина 02 корп.3'!D88</f>
        <v>0</v>
      </c>
      <c r="H83" s="17">
        <f>'Ленина 03'!D88</f>
        <v>0</v>
      </c>
      <c r="I83" s="17">
        <f>'Ленина 07'!D88</f>
        <v>0</v>
      </c>
      <c r="J83" s="17">
        <f>'Ленина 3 корп.2'!D88</f>
        <v>0</v>
      </c>
      <c r="K83" s="17">
        <f>'Ленина 5'!D88</f>
        <v>0</v>
      </c>
      <c r="L83" s="17">
        <f>'Ленина 9'!D88</f>
        <v>0</v>
      </c>
      <c r="M83" s="17">
        <f>'Ленина 9а'!D88</f>
        <v>0</v>
      </c>
      <c r="N83" s="17">
        <f>'Ленина 15'!D88</f>
        <v>0</v>
      </c>
      <c r="O83" s="17">
        <f>'Ленина 19'!D88</f>
        <v>0</v>
      </c>
      <c r="P83" s="17">
        <f>'Ленина 19а'!D88</f>
        <v>0</v>
      </c>
      <c r="Q83" s="17">
        <f>'Первомайская 2'!D88</f>
        <v>0</v>
      </c>
      <c r="R83" s="17">
        <f>'Первомайская 2а'!D88</f>
        <v>0</v>
      </c>
      <c r="S83" s="17">
        <f>'Первомайская 04'!D88</f>
        <v>0</v>
      </c>
      <c r="T83" s="17">
        <f>'Первомайская 04а'!D88</f>
        <v>0</v>
      </c>
      <c r="U83" s="17">
        <f>'Первомайская 04б'!D88</f>
        <v>0</v>
      </c>
      <c r="V83" s="17">
        <f>'Первомайская 06в'!D88</f>
        <v>0</v>
      </c>
      <c r="W83" s="17">
        <f>'Первомайская 08б'!D88</f>
        <v>0</v>
      </c>
      <c r="X83" s="17">
        <f>'Первомайская 14'!D88</f>
        <v>0</v>
      </c>
      <c r="Y83" s="17">
        <f>'Первомайская 20'!D88</f>
        <v>0</v>
      </c>
      <c r="Z83" s="17">
        <f>'Второва 2'!D88</f>
        <v>0</v>
      </c>
      <c r="AA83" s="17">
        <f>'Второва 4'!D88</f>
        <v>0</v>
      </c>
      <c r="AB83" s="17">
        <f>'Второва 6'!D88</f>
        <v>0</v>
      </c>
      <c r="AC83" s="17">
        <f>'Второва 8'!D88</f>
        <v>0</v>
      </c>
      <c r="AD83" s="17">
        <f>'Второва 8 корп.1'!D88</f>
        <v>0</v>
      </c>
      <c r="AE83" s="17">
        <f>'Жулябина 8'!D88</f>
        <v>0</v>
      </c>
      <c r="AF83" s="12">
        <f t="shared" si="2"/>
        <v>0</v>
      </c>
    </row>
    <row r="84" spans="1:32" ht="15.75" customHeight="1">
      <c r="A84" s="6" t="s">
        <v>140</v>
      </c>
      <c r="B84" s="94" t="s">
        <v>67</v>
      </c>
      <c r="C84" s="8" t="s">
        <v>65</v>
      </c>
      <c r="D84" s="68">
        <f>'Ленина 01'!D89</f>
        <v>0</v>
      </c>
      <c r="E84" s="68">
        <f>'Ленина 02'!D89</f>
        <v>0</v>
      </c>
      <c r="F84" s="17">
        <f>'Ленина 02 корп.2'!D89</f>
        <v>0</v>
      </c>
      <c r="G84" s="17">
        <f>'Ленина 02 корп.3'!D89</f>
        <v>0</v>
      </c>
      <c r="H84" s="17">
        <f>'Ленина 03'!D89</f>
        <v>0</v>
      </c>
      <c r="I84" s="17">
        <f>'Ленина 07'!D89</f>
        <v>0</v>
      </c>
      <c r="J84" s="17">
        <f>'Ленина 3 корп.2'!D89</f>
        <v>0</v>
      </c>
      <c r="K84" s="17">
        <f>'Ленина 5'!D89</f>
        <v>0</v>
      </c>
      <c r="L84" s="17">
        <f>'Ленина 9'!D89</f>
        <v>0</v>
      </c>
      <c r="M84" s="17">
        <f>'Ленина 9а'!D89</f>
        <v>0</v>
      </c>
      <c r="N84" s="17">
        <f>'Ленина 15'!D89</f>
        <v>0</v>
      </c>
      <c r="O84" s="17">
        <f>'Ленина 19'!D89</f>
        <v>0</v>
      </c>
      <c r="P84" s="17">
        <f>'Ленина 19а'!D89</f>
        <v>0</v>
      </c>
      <c r="Q84" s="17">
        <f>'Первомайская 2'!D89</f>
        <v>0</v>
      </c>
      <c r="R84" s="17">
        <f>'Первомайская 2а'!D89</f>
        <v>0</v>
      </c>
      <c r="S84" s="17">
        <f>'Первомайская 04'!D89</f>
        <v>0</v>
      </c>
      <c r="T84" s="17">
        <f>'Первомайская 04а'!D89</f>
        <v>0</v>
      </c>
      <c r="U84" s="17">
        <f>'Первомайская 04б'!D89</f>
        <v>0</v>
      </c>
      <c r="V84" s="17">
        <f>'Первомайская 06в'!D89</f>
        <v>0</v>
      </c>
      <c r="W84" s="17">
        <f>'Первомайская 08б'!D89</f>
        <v>0</v>
      </c>
      <c r="X84" s="17">
        <f>'Первомайская 14'!D89</f>
        <v>0</v>
      </c>
      <c r="Y84" s="17">
        <f>'Первомайская 20'!D89</f>
        <v>0</v>
      </c>
      <c r="Z84" s="17">
        <f>'Второва 2'!D89</f>
        <v>0</v>
      </c>
      <c r="AA84" s="17">
        <f>'Второва 4'!D89</f>
        <v>0</v>
      </c>
      <c r="AB84" s="17">
        <f>'Второва 6'!D89</f>
        <v>0</v>
      </c>
      <c r="AC84" s="17">
        <f>'Второва 8'!D89</f>
        <v>0</v>
      </c>
      <c r="AD84" s="17">
        <f>'Второва 8 корп.1'!D89</f>
        <v>0</v>
      </c>
      <c r="AE84" s="17">
        <f>'Жулябина 8'!D89</f>
        <v>0</v>
      </c>
      <c r="AF84" s="12">
        <f t="shared" si="2"/>
        <v>0</v>
      </c>
    </row>
    <row r="85" spans="1:32" ht="15.75" customHeight="1">
      <c r="A85" s="6" t="s">
        <v>141</v>
      </c>
      <c r="B85" s="94" t="s">
        <v>69</v>
      </c>
      <c r="C85" s="8" t="s">
        <v>65</v>
      </c>
      <c r="D85" s="68">
        <f>'Ленина 01'!D90</f>
        <v>0</v>
      </c>
      <c r="E85" s="68">
        <f>'Ленина 02'!D90</f>
        <v>0</v>
      </c>
      <c r="F85" s="17">
        <f>'Ленина 02 корп.2'!D90</f>
        <v>0</v>
      </c>
      <c r="G85" s="17">
        <f>'Ленина 02 корп.3'!D90</f>
        <v>0</v>
      </c>
      <c r="H85" s="17">
        <f>'Ленина 03'!D90</f>
        <v>0</v>
      </c>
      <c r="I85" s="17">
        <f>'Ленина 07'!D90</f>
        <v>0</v>
      </c>
      <c r="J85" s="17">
        <f>'Ленина 3 корп.2'!D90</f>
        <v>0</v>
      </c>
      <c r="K85" s="17">
        <f>'Ленина 5'!D90</f>
        <v>0</v>
      </c>
      <c r="L85" s="17">
        <f>'Ленина 9'!D90</f>
        <v>0</v>
      </c>
      <c r="M85" s="17">
        <f>'Ленина 9а'!D90</f>
        <v>0</v>
      </c>
      <c r="N85" s="17">
        <f>'Ленина 15'!D90</f>
        <v>0</v>
      </c>
      <c r="O85" s="17">
        <f>'Ленина 19'!D90</f>
        <v>0</v>
      </c>
      <c r="P85" s="17">
        <f>'Ленина 19а'!D90</f>
        <v>0</v>
      </c>
      <c r="Q85" s="17">
        <f>'Первомайская 2'!D90</f>
        <v>0</v>
      </c>
      <c r="R85" s="17">
        <f>'Первомайская 2а'!D90</f>
        <v>0</v>
      </c>
      <c r="S85" s="17">
        <f>'Первомайская 04'!D90</f>
        <v>0</v>
      </c>
      <c r="T85" s="17">
        <f>'Первомайская 04а'!D90</f>
        <v>0</v>
      </c>
      <c r="U85" s="17">
        <f>'Первомайская 04б'!D90</f>
        <v>0</v>
      </c>
      <c r="V85" s="17">
        <f>'Первомайская 06в'!D90</f>
        <v>0</v>
      </c>
      <c r="W85" s="17">
        <f>'Первомайская 08б'!D90</f>
        <v>0</v>
      </c>
      <c r="X85" s="17">
        <f>'Первомайская 14'!D90</f>
        <v>0</v>
      </c>
      <c r="Y85" s="17">
        <f>'Первомайская 20'!D90</f>
        <v>0</v>
      </c>
      <c r="Z85" s="17">
        <f>'Второва 2'!D90</f>
        <v>0</v>
      </c>
      <c r="AA85" s="17">
        <f>'Второва 4'!D90</f>
        <v>0</v>
      </c>
      <c r="AB85" s="17">
        <f>'Второва 6'!D90</f>
        <v>0</v>
      </c>
      <c r="AC85" s="17">
        <f>'Второва 8'!D90</f>
        <v>0</v>
      </c>
      <c r="AD85" s="17">
        <f>'Второва 8 корп.1'!D90</f>
        <v>0</v>
      </c>
      <c r="AE85" s="17">
        <f>'Жулябина 8'!D90</f>
        <v>0</v>
      </c>
      <c r="AF85" s="12">
        <f t="shared" si="2"/>
        <v>0</v>
      </c>
    </row>
    <row r="86" spans="1:32" ht="15.75" customHeight="1">
      <c r="A86" s="6" t="s">
        <v>142</v>
      </c>
      <c r="B86" s="94" t="s">
        <v>71</v>
      </c>
      <c r="C86" s="8" t="s">
        <v>16</v>
      </c>
      <c r="D86" s="68">
        <f>'Ленина 01'!D91</f>
        <v>0</v>
      </c>
      <c r="E86" s="68">
        <f>'Ленина 02'!D91</f>
        <v>0</v>
      </c>
      <c r="F86" s="17">
        <f>'Ленина 02 корп.2'!D91</f>
        <v>0</v>
      </c>
      <c r="G86" s="17">
        <f>'Ленина 02 корп.3'!D91</f>
        <v>0</v>
      </c>
      <c r="H86" s="17">
        <f>'Ленина 03'!D91</f>
        <v>0</v>
      </c>
      <c r="I86" s="17">
        <f>'Ленина 07'!D91</f>
        <v>0</v>
      </c>
      <c r="J86" s="17">
        <f>'Ленина 3 корп.2'!D91</f>
        <v>0</v>
      </c>
      <c r="K86" s="17">
        <f>'Ленина 5'!D91</f>
        <v>0</v>
      </c>
      <c r="L86" s="17">
        <f>'Ленина 9'!D91</f>
        <v>0</v>
      </c>
      <c r="M86" s="17">
        <f>'Ленина 9а'!D91</f>
        <v>0</v>
      </c>
      <c r="N86" s="17">
        <f>'Ленина 15'!D91</f>
        <v>0</v>
      </c>
      <c r="O86" s="17">
        <f>'Ленина 19'!D91</f>
        <v>0</v>
      </c>
      <c r="P86" s="17">
        <f>'Ленина 19а'!D91</f>
        <v>0</v>
      </c>
      <c r="Q86" s="17">
        <f>'Первомайская 2'!D91</f>
        <v>0</v>
      </c>
      <c r="R86" s="17">
        <f>'Первомайская 2а'!D91</f>
        <v>0</v>
      </c>
      <c r="S86" s="17">
        <f>'Первомайская 04'!D91</f>
        <v>0</v>
      </c>
      <c r="T86" s="17">
        <f>'Первомайская 04а'!D91</f>
        <v>0</v>
      </c>
      <c r="U86" s="17">
        <f>'Первомайская 04б'!D91</f>
        <v>0</v>
      </c>
      <c r="V86" s="17">
        <f>'Первомайская 06в'!D91</f>
        <v>0</v>
      </c>
      <c r="W86" s="17">
        <f>'Первомайская 08б'!D91</f>
        <v>0</v>
      </c>
      <c r="X86" s="17">
        <f>'Первомайская 14'!D91</f>
        <v>0</v>
      </c>
      <c r="Y86" s="17">
        <f>'Первомайская 20'!D91</f>
        <v>0</v>
      </c>
      <c r="Z86" s="17">
        <f>'Второва 2'!D91</f>
        <v>0</v>
      </c>
      <c r="AA86" s="17">
        <f>'Второва 4'!D91</f>
        <v>0</v>
      </c>
      <c r="AB86" s="17">
        <f>'Второва 6'!D91</f>
        <v>0</v>
      </c>
      <c r="AC86" s="17">
        <f>'Второва 8'!D91</f>
        <v>0</v>
      </c>
      <c r="AD86" s="17">
        <f>'Второва 8 корп.1'!D91</f>
        <v>0</v>
      </c>
      <c r="AE86" s="17">
        <f>'Жулябина 8'!D91</f>
        <v>0</v>
      </c>
      <c r="AF86" s="12">
        <f t="shared" si="2"/>
        <v>0</v>
      </c>
    </row>
    <row r="87" spans="1:32" ht="30" customHeight="1">
      <c r="A87" s="100" t="s">
        <v>143</v>
      </c>
      <c r="B87" s="101"/>
      <c r="C87" s="18"/>
      <c r="D87" s="68">
        <f>'Ленина 01'!D92</f>
        <v>0</v>
      </c>
      <c r="E87" s="68">
        <f>'Ленина 02'!D92</f>
        <v>0</v>
      </c>
      <c r="F87" s="17">
        <f>'Ленина 02 корп.2'!D92</f>
        <v>0</v>
      </c>
      <c r="G87" s="17">
        <f>'Ленина 02 корп.3'!D92</f>
        <v>0</v>
      </c>
      <c r="H87" s="17">
        <f>'Ленина 03'!D92</f>
        <v>0</v>
      </c>
      <c r="I87" s="17">
        <f>'Ленина 07'!D92</f>
        <v>0</v>
      </c>
      <c r="J87" s="17">
        <f>'Ленина 3 корп.2'!D92</f>
        <v>0</v>
      </c>
      <c r="K87" s="17">
        <f>'Ленина 5'!D92</f>
        <v>0</v>
      </c>
      <c r="L87" s="17">
        <f>'Ленина 9'!D92</f>
        <v>0</v>
      </c>
      <c r="M87" s="17">
        <f>'Ленина 9а'!D92</f>
        <v>0</v>
      </c>
      <c r="N87" s="17">
        <f>'Ленина 15'!D92</f>
        <v>0</v>
      </c>
      <c r="O87" s="17">
        <f>'Ленина 19'!D92</f>
        <v>0</v>
      </c>
      <c r="P87" s="17">
        <f>'Ленина 19а'!D92</f>
        <v>0</v>
      </c>
      <c r="Q87" s="17">
        <f>'Первомайская 2'!D92</f>
        <v>0</v>
      </c>
      <c r="R87" s="17">
        <f>'Первомайская 2а'!D92</f>
        <v>0</v>
      </c>
      <c r="S87" s="17">
        <f>'Первомайская 04'!D92</f>
        <v>0</v>
      </c>
      <c r="T87" s="17">
        <f>'Первомайская 04а'!D92</f>
        <v>0</v>
      </c>
      <c r="U87" s="17">
        <f>'Первомайская 04б'!D92</f>
        <v>0</v>
      </c>
      <c r="V87" s="17">
        <f>'Первомайская 06в'!D92</f>
        <v>0</v>
      </c>
      <c r="W87" s="17">
        <f>'Первомайская 08б'!D92</f>
        <v>0</v>
      </c>
      <c r="X87" s="17">
        <f>'Первомайская 14'!D92</f>
        <v>0</v>
      </c>
      <c r="Y87" s="17">
        <f>'Первомайская 20'!D92</f>
        <v>0</v>
      </c>
      <c r="Z87" s="17">
        <f>'Второва 2'!D92</f>
        <v>0</v>
      </c>
      <c r="AA87" s="17">
        <f>'Второва 4'!D92</f>
        <v>0</v>
      </c>
      <c r="AB87" s="17">
        <f>'Второва 6'!D92</f>
        <v>0</v>
      </c>
      <c r="AC87" s="17">
        <f>'Второва 8'!D92</f>
        <v>0</v>
      </c>
      <c r="AD87" s="17">
        <f>'Второва 8 корп.1'!D92</f>
        <v>0</v>
      </c>
      <c r="AE87" s="17">
        <f>'Жулябина 8'!D92</f>
        <v>0</v>
      </c>
      <c r="AF87" s="12">
        <f t="shared" si="2"/>
        <v>0</v>
      </c>
    </row>
    <row r="88" spans="1:32" ht="15.75" customHeight="1">
      <c r="A88" s="6" t="s">
        <v>144</v>
      </c>
      <c r="B88" s="16" t="s">
        <v>145</v>
      </c>
      <c r="C88" s="8" t="s">
        <v>65</v>
      </c>
      <c r="D88" s="68">
        <f>'Ленина 01'!D93</f>
        <v>0</v>
      </c>
      <c r="E88" s="68">
        <f>'Ленина 02'!D93</f>
        <v>11</v>
      </c>
      <c r="F88" s="17">
        <f>'Ленина 02 корп.2'!D93</f>
        <v>5</v>
      </c>
      <c r="G88" s="17">
        <f>'Ленина 02 корп.3'!D93</f>
        <v>6</v>
      </c>
      <c r="H88" s="17">
        <f>'Ленина 03'!D93</f>
        <v>15</v>
      </c>
      <c r="I88" s="17">
        <f>'Ленина 07'!D93</f>
        <v>6</v>
      </c>
      <c r="J88" s="17">
        <f>'Ленина 3 корп.2'!D93</f>
        <v>5</v>
      </c>
      <c r="K88" s="17">
        <f>'Ленина 5'!D93</f>
        <v>2</v>
      </c>
      <c r="L88" s="17">
        <f>'Ленина 9'!D93</f>
        <v>4</v>
      </c>
      <c r="M88" s="17">
        <f>'Ленина 9а'!D93</f>
        <v>3</v>
      </c>
      <c r="N88" s="17">
        <f>'Ленина 15'!D93</f>
        <v>8</v>
      </c>
      <c r="O88" s="17">
        <f>'Ленина 19'!D93</f>
        <v>5</v>
      </c>
      <c r="P88" s="17">
        <f>'Ленина 19а'!D93</f>
        <v>3</v>
      </c>
      <c r="Q88" s="17">
        <f>'Первомайская 2'!D93</f>
        <v>3</v>
      </c>
      <c r="R88" s="17">
        <f>'Первомайская 2а'!D93</f>
        <v>9</v>
      </c>
      <c r="S88" s="17">
        <f>'Первомайская 04'!D93</f>
        <v>11</v>
      </c>
      <c r="T88" s="17">
        <f>'Первомайская 04а'!D93</f>
        <v>14</v>
      </c>
      <c r="U88" s="17">
        <f>'Первомайская 04б'!D93</f>
        <v>18</v>
      </c>
      <c r="V88" s="17">
        <f>'Первомайская 06в'!D93</f>
        <v>5</v>
      </c>
      <c r="W88" s="17">
        <f>'Первомайская 08б'!D93</f>
        <v>8</v>
      </c>
      <c r="X88" s="17">
        <f>'Первомайская 14'!D93</f>
        <v>9</v>
      </c>
      <c r="Y88" s="17">
        <f>'Первомайская 20'!D93</f>
        <v>7</v>
      </c>
      <c r="Z88" s="17">
        <f>'Второва 2'!D93</f>
        <v>2</v>
      </c>
      <c r="AA88" s="17">
        <f>'Второва 4'!D93</f>
        <v>5</v>
      </c>
      <c r="AB88" s="17">
        <f>'Второва 6'!D93</f>
        <v>4</v>
      </c>
      <c r="AC88" s="17">
        <f>'Второва 8'!D93</f>
        <v>8</v>
      </c>
      <c r="AD88" s="17">
        <f>'Второва 8 корп.1'!D93</f>
        <v>5</v>
      </c>
      <c r="AE88" s="17">
        <f>'Жулябина 8'!D93</f>
        <v>4</v>
      </c>
      <c r="AF88" s="12">
        <f t="shared" si="2"/>
        <v>185</v>
      </c>
    </row>
    <row r="89" spans="1:32" ht="15.75" customHeight="1">
      <c r="A89" s="6" t="s">
        <v>146</v>
      </c>
      <c r="B89" s="16" t="s">
        <v>147</v>
      </c>
      <c r="C89" s="8" t="s">
        <v>65</v>
      </c>
      <c r="D89" s="68">
        <f>'Ленина 01'!D94</f>
        <v>0</v>
      </c>
      <c r="E89" s="68">
        <f>'Ленина 02'!D94</f>
        <v>0</v>
      </c>
      <c r="F89" s="17">
        <f>'Ленина 02 корп.2'!D94</f>
        <v>2</v>
      </c>
      <c r="G89" s="17">
        <f>'Ленина 02 корп.3'!D94</f>
        <v>1</v>
      </c>
      <c r="H89" s="17">
        <f>'Ленина 03'!D94</f>
        <v>2</v>
      </c>
      <c r="I89" s="17">
        <f>'Ленина 07'!D94</f>
        <v>1</v>
      </c>
      <c r="J89" s="17">
        <f>'Ленина 3 корп.2'!D94</f>
        <v>0</v>
      </c>
      <c r="K89" s="17">
        <f>'Ленина 5'!D94</f>
        <v>0</v>
      </c>
      <c r="L89" s="17">
        <f>'Ленина 9'!D94</f>
        <v>1</v>
      </c>
      <c r="M89" s="17">
        <f>'Ленина 9а'!D94</f>
        <v>0</v>
      </c>
      <c r="N89" s="17">
        <f>'Ленина 15'!D94</f>
        <v>0</v>
      </c>
      <c r="O89" s="17">
        <f>'Ленина 19'!D94</f>
        <v>1</v>
      </c>
      <c r="P89" s="17">
        <f>'Ленина 19а'!D94</f>
        <v>0</v>
      </c>
      <c r="Q89" s="17">
        <f>'Первомайская 2'!D94</f>
        <v>0</v>
      </c>
      <c r="R89" s="17">
        <f>'Первомайская 2а'!D94</f>
        <v>0</v>
      </c>
      <c r="S89" s="17">
        <f>'Первомайская 04'!D94</f>
        <v>1</v>
      </c>
      <c r="T89" s="17">
        <f>'Первомайская 04а'!D94</f>
        <v>1</v>
      </c>
      <c r="U89" s="17">
        <f>'Первомайская 04б'!D94</f>
        <v>2</v>
      </c>
      <c r="V89" s="17">
        <f>'Первомайская 06в'!D94</f>
        <v>0</v>
      </c>
      <c r="W89" s="17">
        <f>'Первомайская 08б'!D94</f>
        <v>1</v>
      </c>
      <c r="X89" s="17">
        <f>'Первомайская 14'!D94</f>
        <v>0</v>
      </c>
      <c r="Y89" s="17">
        <f>'Первомайская 20'!D94</f>
        <v>0</v>
      </c>
      <c r="Z89" s="17">
        <f>'Второва 2'!D94</f>
        <v>0</v>
      </c>
      <c r="AA89" s="17">
        <f>'Второва 4'!D94</f>
        <v>0</v>
      </c>
      <c r="AB89" s="17">
        <f>'Второва 6'!D94</f>
        <v>0</v>
      </c>
      <c r="AC89" s="17">
        <f>'Второва 8'!D94</f>
        <v>0</v>
      </c>
      <c r="AD89" s="17">
        <f>'Второва 8 корп.1'!D94</f>
        <v>0</v>
      </c>
      <c r="AE89" s="17">
        <f>'Жулябина 8'!D94</f>
        <v>0</v>
      </c>
      <c r="AF89" s="12">
        <f t="shared" si="2"/>
        <v>13</v>
      </c>
    </row>
    <row r="90" spans="1:32" ht="15.75" customHeight="1">
      <c r="A90" s="6" t="s">
        <v>148</v>
      </c>
      <c r="B90" s="16" t="s">
        <v>149</v>
      </c>
      <c r="C90" s="8" t="s">
        <v>16</v>
      </c>
      <c r="D90" s="68">
        <f>'Ленина 01'!D95</f>
        <v>0</v>
      </c>
      <c r="E90" s="68">
        <f>'Ленина 02'!D95</f>
        <v>34554</v>
      </c>
      <c r="F90" s="17">
        <f>'Ленина 02 корп.2'!D95</f>
        <v>30861</v>
      </c>
      <c r="G90" s="17">
        <f>'Ленина 02 корп.3'!D95</f>
        <v>32842</v>
      </c>
      <c r="H90" s="17">
        <f>'Ленина 03'!D95</f>
        <v>36056</v>
      </c>
      <c r="I90" s="17">
        <f>'Ленина 07'!D95</f>
        <v>21730</v>
      </c>
      <c r="J90" s="17">
        <f>'Ленина 3 корп.2'!D95</f>
        <v>33939</v>
      </c>
      <c r="K90" s="17">
        <f>'Ленина 5'!D95</f>
        <v>25197</v>
      </c>
      <c r="L90" s="17">
        <f>'Ленина 9'!D95</f>
        <v>22155</v>
      </c>
      <c r="M90" s="17">
        <f>'Ленина 9а'!D95</f>
        <v>16731</v>
      </c>
      <c r="N90" s="17">
        <f>'Ленина 15'!D95</f>
        <v>35767</v>
      </c>
      <c r="O90" s="17">
        <f>'Ленина 19'!D95</f>
        <v>25197</v>
      </c>
      <c r="P90" s="17">
        <f>'Ленина 19а'!D95</f>
        <v>3689</v>
      </c>
      <c r="Q90" s="17">
        <f>'Первомайская 2'!D95</f>
        <v>7161</v>
      </c>
      <c r="R90" s="17">
        <f>'Первомайская 2а'!D95</f>
        <v>20307</v>
      </c>
      <c r="S90" s="17">
        <f>'Первомайская 04'!D95</f>
        <v>10305</v>
      </c>
      <c r="T90" s="17">
        <f>'Первомайская 04а'!D95</f>
        <v>32842</v>
      </c>
      <c r="U90" s="17">
        <f>'Первомайская 04б'!D95</f>
        <v>26236</v>
      </c>
      <c r="V90" s="17">
        <f>'Первомайская 06в'!D95</f>
        <v>11060</v>
      </c>
      <c r="W90" s="17">
        <f>'Первомайская 08б'!D95</f>
        <v>16575</v>
      </c>
      <c r="X90" s="17">
        <f>'Первомайская 14'!D95</f>
        <v>14654</v>
      </c>
      <c r="Y90" s="17">
        <f>'Первомайская 20'!D95</f>
        <v>6421</v>
      </c>
      <c r="Z90" s="17">
        <f>'Второва 2'!D95</f>
        <v>27056</v>
      </c>
      <c r="AA90" s="17">
        <f>'Второва 4'!D95</f>
        <v>29456</v>
      </c>
      <c r="AB90" s="17">
        <f>'Второва 6'!D95</f>
        <v>15057</v>
      </c>
      <c r="AC90" s="17">
        <f>'Второва 8'!D95</f>
        <v>20599</v>
      </c>
      <c r="AD90" s="17">
        <f>'Второва 8 корп.1'!D95</f>
        <v>55404</v>
      </c>
      <c r="AE90" s="17">
        <f>'Жулябина 8'!D95</f>
        <v>22155</v>
      </c>
      <c r="AF90" s="12">
        <f t="shared" si="2"/>
        <v>634006</v>
      </c>
    </row>
    <row r="91" spans="1:32" ht="15">
      <c r="A91" s="2"/>
      <c r="B91" s="3"/>
      <c r="C91" s="1"/>
      <c r="D91" s="1"/>
      <c r="E91" s="1"/>
      <c r="F91" s="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>
      <c r="A92" s="2"/>
      <c r="B92" s="3"/>
      <c r="C92" s="1"/>
      <c r="D92" s="1"/>
      <c r="F92" s="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6:32" ht="15">
      <c r="F93" s="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>
      <c r="A94" s="2"/>
      <c r="B94" s="3"/>
      <c r="C94" s="1"/>
      <c r="D94" s="1"/>
      <c r="E94" s="1"/>
      <c r="F94" s="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25.5" customHeight="1">
      <c r="A95" s="27" t="s">
        <v>1</v>
      </c>
      <c r="B95" s="28" t="s">
        <v>152</v>
      </c>
      <c r="C95" s="27"/>
      <c r="D95" s="95" t="s">
        <v>201</v>
      </c>
      <c r="E95" s="95" t="s">
        <v>202</v>
      </c>
      <c r="F95" s="95" t="s">
        <v>203</v>
      </c>
      <c r="G95" s="95" t="s">
        <v>204</v>
      </c>
      <c r="H95" s="95" t="s">
        <v>205</v>
      </c>
      <c r="I95" s="95" t="s">
        <v>206</v>
      </c>
      <c r="J95" s="95" t="s">
        <v>207</v>
      </c>
      <c r="K95" s="95" t="s">
        <v>208</v>
      </c>
      <c r="L95" s="95" t="s">
        <v>209</v>
      </c>
      <c r="M95" s="95" t="s">
        <v>210</v>
      </c>
      <c r="N95" s="95" t="s">
        <v>211</v>
      </c>
      <c r="O95" s="95" t="s">
        <v>212</v>
      </c>
      <c r="P95" s="95" t="s">
        <v>213</v>
      </c>
      <c r="Q95" s="95" t="s">
        <v>214</v>
      </c>
      <c r="R95" s="95" t="s">
        <v>215</v>
      </c>
      <c r="S95" s="95" t="s">
        <v>216</v>
      </c>
      <c r="T95" s="95" t="s">
        <v>217</v>
      </c>
      <c r="U95" s="95" t="s">
        <v>218</v>
      </c>
      <c r="V95" s="95" t="s">
        <v>219</v>
      </c>
      <c r="W95" s="95" t="s">
        <v>220</v>
      </c>
      <c r="X95" s="95" t="s">
        <v>221</v>
      </c>
      <c r="Y95" s="95" t="s">
        <v>222</v>
      </c>
      <c r="Z95" s="95" t="s">
        <v>223</v>
      </c>
      <c r="AA95" s="95" t="s">
        <v>224</v>
      </c>
      <c r="AB95" s="95" t="s">
        <v>225</v>
      </c>
      <c r="AC95" s="95" t="s">
        <v>226</v>
      </c>
      <c r="AD95" s="95" t="s">
        <v>227</v>
      </c>
      <c r="AE95" s="95" t="s">
        <v>228</v>
      </c>
      <c r="AF95" s="96" t="s">
        <v>229</v>
      </c>
    </row>
    <row r="96" spans="1:32" ht="15.75">
      <c r="A96" s="27"/>
      <c r="B96" s="29" t="s">
        <v>154</v>
      </c>
      <c r="C96" s="30"/>
      <c r="D96" s="77">
        <f>'Ленина 01'!D102</f>
        <v>2277862.6676</v>
      </c>
      <c r="E96" s="78">
        <f>'Ленина 02'!D102</f>
        <v>4222844.7915</v>
      </c>
      <c r="F96" s="77">
        <f>'Ленина 02 корп.2'!D102</f>
        <v>2799966.0544</v>
      </c>
      <c r="G96" s="78">
        <f>'Ленина 02 корп.3'!D102</f>
        <v>3916093.8127000006</v>
      </c>
      <c r="H96" s="78">
        <f>'Ленина 03'!D102</f>
        <v>5614297.910999999</v>
      </c>
      <c r="I96" s="78">
        <f>'Ленина 07'!D102</f>
        <v>4948829.8738</v>
      </c>
      <c r="J96" s="78">
        <f>'Ленина 3 корп.2'!D102</f>
        <v>3259241.6826</v>
      </c>
      <c r="K96" s="78">
        <f>'Ленина 5'!D102</f>
        <v>4099518.1488</v>
      </c>
      <c r="L96" s="78">
        <f>'Ленина 9'!D102</f>
        <v>949497.8239</v>
      </c>
      <c r="M96" s="78">
        <f>'Ленина 9а'!D102</f>
        <v>1050449.9668999999</v>
      </c>
      <c r="N96" s="78">
        <f>'Ленина 15'!D102</f>
        <v>997946.7268999999</v>
      </c>
      <c r="O96" s="78">
        <f>'Ленина 19'!D102</f>
        <v>1023438.1538</v>
      </c>
      <c r="P96" s="78">
        <f>'Ленина 19а'!D102</f>
        <v>568858.2753000001</v>
      </c>
      <c r="Q96" s="78">
        <f>'Первомайская 2'!D102</f>
        <v>794305.2778</v>
      </c>
      <c r="R96" s="78">
        <f>'Первомайская 2а'!D102</f>
        <v>769725.0339000002</v>
      </c>
      <c r="S96" s="78">
        <f>'Первомайская 04'!D102</f>
        <v>1330911.745</v>
      </c>
      <c r="T96" s="78">
        <f>'Первомайская 04а'!D102</f>
        <v>1437632.3936</v>
      </c>
      <c r="U96" s="78">
        <f>'Первомайская 04б'!D102</f>
        <v>1426893.5764000001</v>
      </c>
      <c r="V96" s="78">
        <f>'Первомайская 06в'!D102</f>
        <v>1516147.4869999997</v>
      </c>
      <c r="W96" s="78">
        <f>'Первомайская 08б'!D102</f>
        <v>1581979.0661</v>
      </c>
      <c r="X96" s="78">
        <f>'Первомайская 14'!D102</f>
        <v>1030436.4638999999</v>
      </c>
      <c r="Y96" s="78">
        <f>'Первомайская 20'!D102</f>
        <v>737355.2361999999</v>
      </c>
      <c r="Z96" s="78">
        <f>'Второва 2'!D102</f>
        <v>765599.6128</v>
      </c>
      <c r="AA96" s="78">
        <f>'Второва 4'!D102</f>
        <v>2175100.6053</v>
      </c>
      <c r="AB96" s="78">
        <f>'Второва 6'!D102</f>
        <v>802429.8449</v>
      </c>
      <c r="AC96" s="78">
        <f>'Второва 8'!D102</f>
        <v>1829284.7702000001</v>
      </c>
      <c r="AD96" s="78">
        <f>'Второва 8 корп.1'!D102</f>
        <v>2967310.5565000004</v>
      </c>
      <c r="AE96" s="78">
        <f>'Жулябина 8'!D102</f>
        <v>770090.7315</v>
      </c>
      <c r="AF96" s="78">
        <f>SUM(D96:AE96)</f>
        <v>55664048.2903</v>
      </c>
    </row>
    <row r="97" spans="1:32" ht="15.75">
      <c r="A97" s="27">
        <v>1</v>
      </c>
      <c r="B97" s="32" t="s">
        <v>155</v>
      </c>
      <c r="C97" s="33"/>
      <c r="D97" s="77">
        <f>'Ленина 01'!D103</f>
        <v>95659</v>
      </c>
      <c r="E97" s="78">
        <f>'Ленина 02'!D103</f>
        <v>191319</v>
      </c>
      <c r="F97" s="77">
        <f>'Ленина 02 корп.2'!D103</f>
        <v>188253</v>
      </c>
      <c r="G97" s="78">
        <f>'Ленина 02 корп.3'!D103</f>
        <v>189479</v>
      </c>
      <c r="H97" s="78">
        <f>'Ленина 03'!D103</f>
        <v>382637</v>
      </c>
      <c r="I97" s="78">
        <f>'Ленина 07'!D103</f>
        <v>382637</v>
      </c>
      <c r="J97" s="78">
        <f>'Ленина 3 корп.2'!D103</f>
        <v>190092</v>
      </c>
      <c r="K97" s="78">
        <f>'Ленина 5'!D103</f>
        <v>286978</v>
      </c>
      <c r="L97" s="78">
        <f>'Ленина 9'!D103</f>
        <v>95416</v>
      </c>
      <c r="M97" s="78">
        <f>'Ленина 9а'!D103</f>
        <v>95416</v>
      </c>
      <c r="N97" s="78">
        <f>'Ленина 15'!D103</f>
        <v>190831</v>
      </c>
      <c r="O97" s="78">
        <f>'Ленина 19'!D103</f>
        <v>95416</v>
      </c>
      <c r="P97" s="78">
        <f>'Ленина 19а'!D103</f>
        <v>95416</v>
      </c>
      <c r="Q97" s="78">
        <f>'Первомайская 2'!D103</f>
        <v>94804</v>
      </c>
      <c r="R97" s="78">
        <f>'Первомайская 2а'!D103</f>
        <v>95416</v>
      </c>
      <c r="S97" s="78">
        <f>'Первомайская 04'!D103</f>
        <v>95416</v>
      </c>
      <c r="T97" s="78">
        <f>'Первомайская 04а'!D103</f>
        <v>187773</v>
      </c>
      <c r="U97" s="78">
        <f>'Первомайская 04б'!D103</f>
        <v>95416</v>
      </c>
      <c r="V97" s="78">
        <f>'Первомайская 06в'!D103</f>
        <v>94433</v>
      </c>
      <c r="W97" s="78">
        <f>'Первомайская 08б'!D103</f>
        <v>95659</v>
      </c>
      <c r="X97" s="78">
        <f>'Первомайская 14'!D103</f>
        <v>57249</v>
      </c>
      <c r="Y97" s="78">
        <f>'Первомайская 20'!D103</f>
        <v>95416</v>
      </c>
      <c r="Z97" s="78">
        <f>'Второва 2'!D103</f>
        <v>95659</v>
      </c>
      <c r="AA97" s="78">
        <f>'Второва 4'!D103</f>
        <v>191319</v>
      </c>
      <c r="AB97" s="78">
        <f>'Второва 6'!D103</f>
        <v>38264</v>
      </c>
      <c r="AC97" s="78">
        <f>'Второва 8'!D103</f>
        <v>153055</v>
      </c>
      <c r="AD97" s="78">
        <f>'Второва 8 корп.1'!D103</f>
        <v>191319</v>
      </c>
      <c r="AE97" s="78">
        <f>'Жулябина 8'!D103</f>
        <v>95416</v>
      </c>
      <c r="AF97" s="78">
        <f aca="true" t="shared" si="3" ref="AF97:AF142">SUM(D97:AE97)</f>
        <v>4156163</v>
      </c>
    </row>
    <row r="98" spans="1:32" ht="15.75">
      <c r="A98" s="27">
        <f>SUM(A97)+1</f>
        <v>2</v>
      </c>
      <c r="B98" s="32" t="s">
        <v>156</v>
      </c>
      <c r="C98" s="33"/>
      <c r="D98" s="77">
        <f>'Ленина 01'!D104</f>
        <v>145753</v>
      </c>
      <c r="E98" s="78">
        <f>'Ленина 02'!D104</f>
        <v>294898</v>
      </c>
      <c r="F98" s="77">
        <f>'Ленина 02 корп.2'!D104</f>
        <v>194655</v>
      </c>
      <c r="G98" s="78">
        <f>'Ленина 02 корп.3'!D104</f>
        <v>386365</v>
      </c>
      <c r="H98" s="78">
        <f>'Ленина 03'!D104</f>
        <v>356727</v>
      </c>
      <c r="I98" s="78">
        <f>'Ленина 07'!D104</f>
        <v>393401</v>
      </c>
      <c r="J98" s="78">
        <f>'Ленина 3 корп.2'!D104</f>
        <v>158994</v>
      </c>
      <c r="K98" s="78">
        <f>'Ленина 5'!D104</f>
        <v>195918</v>
      </c>
      <c r="L98" s="78">
        <f>'Ленина 9'!D104</f>
        <v>56071</v>
      </c>
      <c r="M98" s="78">
        <f>'Ленина 9а'!D104</f>
        <v>56071</v>
      </c>
      <c r="N98" s="78">
        <f>'Ленина 15'!D104</f>
        <v>56071</v>
      </c>
      <c r="O98" s="78">
        <f>'Ленина 19'!D104</f>
        <v>56071</v>
      </c>
      <c r="P98" s="78">
        <f>'Ленина 19а'!D104</f>
        <v>37382</v>
      </c>
      <c r="Q98" s="78">
        <f>'Первомайская 2'!D104</f>
        <v>46727</v>
      </c>
      <c r="R98" s="78">
        <f>'Первомайская 2а'!D104</f>
        <v>46727</v>
      </c>
      <c r="S98" s="78">
        <f>'Первомайская 04'!D104</f>
        <v>93454</v>
      </c>
      <c r="T98" s="78">
        <f>'Первомайская 04а'!D104</f>
        <v>93454</v>
      </c>
      <c r="U98" s="78">
        <f>'Первомайская 04б'!D104</f>
        <v>93454</v>
      </c>
      <c r="V98" s="78">
        <f>'Первомайская 06в'!D104</f>
        <v>99222</v>
      </c>
      <c r="W98" s="78">
        <f>'Первомайская 08б'!D104</f>
        <v>99348</v>
      </c>
      <c r="X98" s="78">
        <f>'Первомайская 14'!D104</f>
        <v>46727</v>
      </c>
      <c r="Y98" s="78">
        <f>'Первомайская 20'!D104</f>
        <v>46727</v>
      </c>
      <c r="Z98" s="78">
        <f>'Второва 2'!D104</f>
        <v>49598</v>
      </c>
      <c r="AA98" s="78">
        <f>'Второва 4'!D104</f>
        <v>149127</v>
      </c>
      <c r="AB98" s="78">
        <f>'Второва 6'!D104</f>
        <v>31428</v>
      </c>
      <c r="AC98" s="78">
        <f>'Второва 8'!D104</f>
        <v>165789</v>
      </c>
      <c r="AD98" s="78">
        <f>'Второва 8 корп.1'!D104</f>
        <v>194653</v>
      </c>
      <c r="AE98" s="78">
        <f>'Жулябина 8'!D104</f>
        <v>56071</v>
      </c>
      <c r="AF98" s="78">
        <f t="shared" si="3"/>
        <v>3700883</v>
      </c>
    </row>
    <row r="99" spans="1:32" ht="15.75">
      <c r="A99" s="35">
        <f>SUM(A98)+1</f>
        <v>3</v>
      </c>
      <c r="B99" s="36" t="s">
        <v>157</v>
      </c>
      <c r="C99" s="37"/>
      <c r="D99" s="77">
        <f>'Ленина 01'!D105</f>
        <v>60524.56</v>
      </c>
      <c r="E99" s="78">
        <f>'Ленина 02'!D105</f>
        <v>94136.2</v>
      </c>
      <c r="F99" s="77">
        <f>'Ленина 02 корп.2'!D105</f>
        <v>53328.35</v>
      </c>
      <c r="G99" s="78">
        <f>'Ленина 02 корп.3'!D105</f>
        <v>94667.57</v>
      </c>
      <c r="H99" s="78">
        <f>'Ленина 03'!D105</f>
        <v>121240.09</v>
      </c>
      <c r="I99" s="78">
        <f>'Ленина 07'!D105</f>
        <v>53918.63</v>
      </c>
      <c r="J99" s="78">
        <f>'Ленина 3 корп.2'!D105</f>
        <v>16941.71</v>
      </c>
      <c r="K99" s="78">
        <f>'Ленина 5'!D105</f>
        <v>86271.51</v>
      </c>
      <c r="L99" s="78">
        <f>'Ленина 9'!D105</f>
        <v>16432.68</v>
      </c>
      <c r="M99" s="78">
        <f>'Ленина 9а'!D105</f>
        <v>28812.73</v>
      </c>
      <c r="N99" s="78">
        <f>'Ленина 15'!D105</f>
        <v>14304.24</v>
      </c>
      <c r="O99" s="78">
        <f>'Ленина 19'!D105</f>
        <v>12924.98</v>
      </c>
      <c r="P99" s="78">
        <f>'Ленина 19а'!D105</f>
        <v>11829.41</v>
      </c>
      <c r="Q99" s="78">
        <f>'Первомайская 2'!D105</f>
        <v>9939.68</v>
      </c>
      <c r="R99" s="78">
        <f>'Первомайская 2а'!D105</f>
        <v>8660.54</v>
      </c>
      <c r="S99" s="78">
        <f>'Первомайская 04'!D105</f>
        <v>37305.66</v>
      </c>
      <c r="T99" s="78">
        <f>'Первомайская 04а'!D105</f>
        <v>31672.91</v>
      </c>
      <c r="U99" s="78">
        <f>'Первомайская 04б'!D105</f>
        <v>26374.6</v>
      </c>
      <c r="V99" s="78">
        <f>'Первомайская 06в'!D105</f>
        <v>19356.24</v>
      </c>
      <c r="W99" s="78">
        <f>'Первомайская 08б'!D105</f>
        <v>71859.38</v>
      </c>
      <c r="X99" s="78">
        <f>'Первомайская 14'!D105</f>
        <v>7970.73</v>
      </c>
      <c r="Y99" s="78">
        <f>'Первомайская 20'!D105</f>
        <v>23675.27</v>
      </c>
      <c r="Z99" s="78">
        <f>'Второва 2'!D105</f>
        <v>7483.12</v>
      </c>
      <c r="AA99" s="78">
        <f>'Второва 4'!D105</f>
        <v>40717.3</v>
      </c>
      <c r="AB99" s="78">
        <f>'Второва 6'!D105</f>
        <v>49102.77</v>
      </c>
      <c r="AC99" s="78">
        <f>'Второва 8'!D105</f>
        <v>126889.19</v>
      </c>
      <c r="AD99" s="78">
        <f>'Второва 8 корп.1'!D105</f>
        <v>88267.81</v>
      </c>
      <c r="AE99" s="78">
        <f>'Жулябина 8'!D105</f>
        <v>11687.58</v>
      </c>
      <c r="AF99" s="78">
        <f t="shared" si="3"/>
        <v>1226295.4400000004</v>
      </c>
    </row>
    <row r="100" spans="1:32" ht="15.75">
      <c r="A100" s="27">
        <f>SUM(A99)+1</f>
        <v>4</v>
      </c>
      <c r="B100" s="32" t="s">
        <v>158</v>
      </c>
      <c r="C100" s="37"/>
      <c r="D100" s="77">
        <f>'Ленина 01'!D106</f>
        <v>94482</v>
      </c>
      <c r="E100" s="78">
        <f>'Ленина 02'!D106</f>
        <v>188964</v>
      </c>
      <c r="F100" s="77">
        <f>'Ленина 02 корп.2'!D106</f>
        <v>188964</v>
      </c>
      <c r="G100" s="78">
        <f>'Ленина 02 корп.3'!D106</f>
        <v>94482</v>
      </c>
      <c r="H100" s="78">
        <f>'Ленина 03'!D106</f>
        <v>188964</v>
      </c>
      <c r="I100" s="78">
        <f>'Ленина 07'!D106</f>
        <v>188964</v>
      </c>
      <c r="J100" s="78">
        <f>'Ленина 3 корп.2'!D106</f>
        <v>188964</v>
      </c>
      <c r="K100" s="78">
        <f>'Ленина 5'!D106</f>
        <v>188964</v>
      </c>
      <c r="L100" s="78">
        <f>'Ленина 9'!D106</f>
        <v>0</v>
      </c>
      <c r="M100" s="78">
        <f>'Ленина 9а'!D106</f>
        <v>0</v>
      </c>
      <c r="N100" s="78">
        <f>'Ленина 15'!D106</f>
        <v>0</v>
      </c>
      <c r="O100" s="78">
        <f>'Ленина 19'!D106</f>
        <v>0</v>
      </c>
      <c r="P100" s="78">
        <f>'Ленина 19а'!D106</f>
        <v>0</v>
      </c>
      <c r="Q100" s="78">
        <f>'Первомайская 2'!D106</f>
        <v>0</v>
      </c>
      <c r="R100" s="78">
        <f>'Первомайская 2а'!D106</f>
        <v>0</v>
      </c>
      <c r="S100" s="78">
        <f>'Первомайская 04'!D106</f>
        <v>0</v>
      </c>
      <c r="T100" s="78">
        <f>'Первомайская 04а'!D106</f>
        <v>0</v>
      </c>
      <c r="U100" s="78">
        <f>'Первомайская 04б'!D106</f>
        <v>0</v>
      </c>
      <c r="V100" s="78">
        <f>'Первомайская 06в'!D106</f>
        <v>94482</v>
      </c>
      <c r="W100" s="78">
        <f>'Первомайская 08б'!D106</f>
        <v>94482</v>
      </c>
      <c r="X100" s="78">
        <f>'Первомайская 14'!D106</f>
        <v>0</v>
      </c>
      <c r="Y100" s="78">
        <f>'Первомайская 20'!D106</f>
        <v>0</v>
      </c>
      <c r="Z100" s="78">
        <f>'Второва 2'!D106</f>
        <v>37793</v>
      </c>
      <c r="AA100" s="78">
        <f>'Второва 4'!D106</f>
        <v>94482</v>
      </c>
      <c r="AB100" s="78">
        <f>'Второва 6'!D106</f>
        <v>18896</v>
      </c>
      <c r="AC100" s="78">
        <f>'Второва 8'!D106</f>
        <v>56689</v>
      </c>
      <c r="AD100" s="78">
        <f>'Второва 8 корп.1'!D106</f>
        <v>188964</v>
      </c>
      <c r="AE100" s="78">
        <f>'Жулябина 8'!D106</f>
        <v>0</v>
      </c>
      <c r="AF100" s="78">
        <f t="shared" si="3"/>
        <v>1908536</v>
      </c>
    </row>
    <row r="101" spans="1:32" ht="15.75">
      <c r="A101" s="27">
        <f>SUM(A100)+1</f>
        <v>5</v>
      </c>
      <c r="B101" s="32" t="s">
        <v>159</v>
      </c>
      <c r="C101" s="37"/>
      <c r="D101" s="77">
        <f>'Ленина 01'!D107</f>
        <v>318275.81</v>
      </c>
      <c r="E101" s="78">
        <f>'Ленина 02'!D107</f>
        <v>920348.8400000001</v>
      </c>
      <c r="F101" s="77">
        <f>'Ленина 02 корп.2'!D107</f>
        <v>327270.75</v>
      </c>
      <c r="G101" s="78">
        <f>'Ленина 02 корп.3'!D107</f>
        <v>741127.53</v>
      </c>
      <c r="H101" s="78">
        <f>'Ленина 03'!D107</f>
        <v>783022.4500000001</v>
      </c>
      <c r="I101" s="78">
        <f>'Ленина 07'!D107</f>
        <v>705162.73</v>
      </c>
      <c r="J101" s="78">
        <f>'Ленина 3 корп.2'!D107</f>
        <v>736116.75</v>
      </c>
      <c r="K101" s="78">
        <f>'Ленина 5'!D107</f>
        <v>548604.11</v>
      </c>
      <c r="L101" s="78">
        <f>'Ленина 9'!D107</f>
        <v>0</v>
      </c>
      <c r="M101" s="78">
        <f>'Ленина 9а'!D107</f>
        <v>0</v>
      </c>
      <c r="N101" s="78">
        <f>'Ленина 15'!D107</f>
        <v>0</v>
      </c>
      <c r="O101" s="78">
        <f>'Ленина 19'!D107</f>
        <v>0</v>
      </c>
      <c r="P101" s="78">
        <f>'Ленина 19а'!D107</f>
        <v>0</v>
      </c>
      <c r="Q101" s="78">
        <f>'Первомайская 2'!D107</f>
        <v>0</v>
      </c>
      <c r="R101" s="78">
        <f>'Первомайская 2а'!D107</f>
        <v>0</v>
      </c>
      <c r="S101" s="78">
        <f>'Первомайская 04'!D107</f>
        <v>0</v>
      </c>
      <c r="T101" s="78">
        <f>'Первомайская 04а'!D107</f>
        <v>0</v>
      </c>
      <c r="U101" s="78">
        <f>'Первомайская 04б'!D107</f>
        <v>0</v>
      </c>
      <c r="V101" s="78">
        <f>'Первомайская 06в'!D107</f>
        <v>233374.66999999998</v>
      </c>
      <c r="W101" s="78">
        <f>'Первомайская 08б'!D107</f>
        <v>245282.38999999998</v>
      </c>
      <c r="X101" s="78">
        <f>'Первомайская 14'!D107</f>
        <v>0</v>
      </c>
      <c r="Y101" s="78">
        <f>'Первомайская 20'!D107</f>
        <v>0</v>
      </c>
      <c r="Z101" s="78">
        <f>'Второва 2'!D107</f>
        <v>132884.74</v>
      </c>
      <c r="AA101" s="78">
        <f>'Второва 4'!D107</f>
        <v>324124.48</v>
      </c>
      <c r="AB101" s="78">
        <f>'Второва 6'!D107</f>
        <v>130255.98000000001</v>
      </c>
      <c r="AC101" s="78">
        <f>'Второва 8'!D107</f>
        <v>282068.76999999996</v>
      </c>
      <c r="AD101" s="78">
        <f>'Второва 8 корп.1'!D107</f>
        <v>299080.79000000004</v>
      </c>
      <c r="AE101" s="78">
        <f>'Жулябина 8'!D107</f>
        <v>0</v>
      </c>
      <c r="AF101" s="78">
        <f t="shared" si="3"/>
        <v>6727000.79</v>
      </c>
    </row>
    <row r="102" spans="1:32" ht="15.75">
      <c r="A102" s="27" t="s">
        <v>7</v>
      </c>
      <c r="B102" s="39" t="s">
        <v>160</v>
      </c>
      <c r="C102" s="37"/>
      <c r="D102" s="77">
        <f>'Ленина 01'!D108</f>
        <v>0</v>
      </c>
      <c r="E102" s="78">
        <f>'Ленина 02'!D108</f>
        <v>0</v>
      </c>
      <c r="F102" s="77">
        <f>'Ленина 02 корп.2'!D108</f>
        <v>0</v>
      </c>
      <c r="G102" s="78">
        <f>'Ленина 02 корп.3'!D108</f>
        <v>0</v>
      </c>
      <c r="H102" s="78">
        <f>'Ленина 03'!D108</f>
        <v>0</v>
      </c>
      <c r="I102" s="78">
        <f>'Ленина 07'!D108</f>
        <v>0</v>
      </c>
      <c r="J102" s="78">
        <f>'Ленина 3 корп.2'!D108</f>
        <v>0</v>
      </c>
      <c r="K102" s="78">
        <f>'Ленина 5'!D108</f>
        <v>0</v>
      </c>
      <c r="L102" s="78">
        <f>'Ленина 9'!D108</f>
        <v>0</v>
      </c>
      <c r="M102" s="78">
        <f>'Ленина 9а'!D108</f>
        <v>0</v>
      </c>
      <c r="N102" s="78">
        <f>'Ленина 15'!D108</f>
        <v>0</v>
      </c>
      <c r="O102" s="78">
        <f>'Ленина 19'!D108</f>
        <v>0</v>
      </c>
      <c r="P102" s="78">
        <f>'Ленина 19а'!D108</f>
        <v>0</v>
      </c>
      <c r="Q102" s="78">
        <f>'Первомайская 2'!D108</f>
        <v>0</v>
      </c>
      <c r="R102" s="78">
        <f>'Первомайская 2а'!D108</f>
        <v>0</v>
      </c>
      <c r="S102" s="78">
        <f>'Первомайская 04'!D108</f>
        <v>0</v>
      </c>
      <c r="T102" s="78">
        <f>'Первомайская 04а'!D108</f>
        <v>0</v>
      </c>
      <c r="U102" s="78">
        <f>'Первомайская 04б'!D108</f>
        <v>0</v>
      </c>
      <c r="V102" s="78">
        <f>'Первомайская 06в'!D108</f>
        <v>0</v>
      </c>
      <c r="W102" s="78">
        <f>'Первомайская 08б'!D108</f>
        <v>0</v>
      </c>
      <c r="X102" s="78">
        <f>'Первомайская 14'!D108</f>
        <v>0</v>
      </c>
      <c r="Y102" s="78">
        <f>'Первомайская 20'!D108</f>
        <v>0</v>
      </c>
      <c r="Z102" s="78">
        <f>'Второва 2'!D108</f>
        <v>0</v>
      </c>
      <c r="AA102" s="78">
        <f>'Второва 4'!D108</f>
        <v>0</v>
      </c>
      <c r="AB102" s="78">
        <f>'Второва 6'!D108</f>
        <v>0</v>
      </c>
      <c r="AC102" s="78">
        <f>'Второва 8'!D108</f>
        <v>0</v>
      </c>
      <c r="AD102" s="78">
        <f>'Второва 8 корп.1'!D108</f>
        <v>0</v>
      </c>
      <c r="AE102" s="78">
        <f>'Жулябина 8'!D108</f>
        <v>0</v>
      </c>
      <c r="AF102" s="78">
        <f t="shared" si="3"/>
        <v>0</v>
      </c>
    </row>
    <row r="103" spans="1:32" ht="15.75">
      <c r="A103" s="27"/>
      <c r="B103" s="40" t="s">
        <v>161</v>
      </c>
      <c r="C103" s="37"/>
      <c r="D103" s="77">
        <f>'Ленина 01'!D109</f>
        <v>244355.3</v>
      </c>
      <c r="E103" s="78">
        <f>'Ленина 02'!D109</f>
        <v>800721.27</v>
      </c>
      <c r="F103" s="77">
        <f>'Ленина 02 корп.2'!D109</f>
        <v>295374.06</v>
      </c>
      <c r="G103" s="78">
        <f>'Ленина 02 корп.3'!D109</f>
        <v>665398.22</v>
      </c>
      <c r="H103" s="78">
        <f>'Ленина 03'!D109</f>
        <v>664143.65</v>
      </c>
      <c r="I103" s="78">
        <f>'Ленина 07'!D109</f>
        <v>569265.98</v>
      </c>
      <c r="J103" s="78">
        <f>'Ленина 3 корп.2'!D109</f>
        <v>645673.91</v>
      </c>
      <c r="K103" s="78">
        <f>'Ленина 5'!D109</f>
        <v>467878.97</v>
      </c>
      <c r="L103" s="78">
        <f>'Ленина 9'!D109</f>
        <v>0</v>
      </c>
      <c r="M103" s="78">
        <f>'Ленина 9а'!D109</f>
        <v>0</v>
      </c>
      <c r="N103" s="78">
        <f>'Ленина 15'!D109</f>
        <v>0</v>
      </c>
      <c r="O103" s="78">
        <f>'Ленина 19'!D109</f>
        <v>0</v>
      </c>
      <c r="P103" s="78">
        <f>'Ленина 19а'!D109</f>
        <v>0</v>
      </c>
      <c r="Q103" s="78">
        <f>'Первомайская 2'!D109</f>
        <v>0</v>
      </c>
      <c r="R103" s="78">
        <f>'Первомайская 2а'!D109</f>
        <v>0</v>
      </c>
      <c r="S103" s="78">
        <f>'Первомайская 04'!D109</f>
        <v>0</v>
      </c>
      <c r="T103" s="78">
        <f>'Первомайская 04а'!D109</f>
        <v>0</v>
      </c>
      <c r="U103" s="78">
        <f>'Первомайская 04б'!D109</f>
        <v>0</v>
      </c>
      <c r="V103" s="78">
        <f>'Первомайская 06в'!D109</f>
        <v>189755.33</v>
      </c>
      <c r="W103" s="78">
        <f>'Первомайская 08б'!D109</f>
        <v>208731.43</v>
      </c>
      <c r="X103" s="78">
        <f>'Первомайская 14'!D109</f>
        <v>0</v>
      </c>
      <c r="Y103" s="78">
        <f>'Первомайская 20'!D109</f>
        <v>0</v>
      </c>
      <c r="Z103" s="78">
        <f>'Второва 2'!D109</f>
        <v>94877.66</v>
      </c>
      <c r="AA103" s="78">
        <f>'Второва 4'!D109</f>
        <v>258758</v>
      </c>
      <c r="AB103" s="78">
        <f>'Второва 6'!D109</f>
        <v>104365.71</v>
      </c>
      <c r="AC103" s="78">
        <f>'Второва 8'!D109</f>
        <v>208731.43</v>
      </c>
      <c r="AD103" s="78">
        <f>'Второва 8 корп.1'!D109</f>
        <v>268522.45</v>
      </c>
      <c r="AE103" s="78">
        <f>'Жулябина 8'!D109</f>
        <v>0</v>
      </c>
      <c r="AF103" s="78">
        <f t="shared" si="3"/>
        <v>5686553.37</v>
      </c>
    </row>
    <row r="104" spans="1:32" ht="15.75">
      <c r="A104" s="27"/>
      <c r="B104" s="40" t="s">
        <v>162</v>
      </c>
      <c r="C104" s="37"/>
      <c r="D104" s="77">
        <f>'Ленина 01'!D110</f>
        <v>13989.89</v>
      </c>
      <c r="E104" s="78">
        <f>'Ленина 02'!D110</f>
        <v>45843.81</v>
      </c>
      <c r="F104" s="77">
        <f>'Ленина 02 корп.2'!D110</f>
        <v>16910.86</v>
      </c>
      <c r="G104" s="78">
        <f>'Ленина 02 корп.3'!D110</f>
        <v>38095.53</v>
      </c>
      <c r="H104" s="78">
        <f>'Ленина 03'!D110</f>
        <v>41826.16</v>
      </c>
      <c r="I104" s="78">
        <f>'Ленина 07'!D110</f>
        <v>35851</v>
      </c>
      <c r="J104" s="78">
        <f>'Ленина 3 корп.2'!D110</f>
        <v>35359.08</v>
      </c>
      <c r="K104" s="78">
        <f>'Ленина 5'!D110</f>
        <v>25622.52</v>
      </c>
      <c r="L104" s="78">
        <f>'Ленина 9'!D110</f>
        <v>0</v>
      </c>
      <c r="M104" s="78">
        <f>'Ленина 9а'!D110</f>
        <v>0</v>
      </c>
      <c r="N104" s="78">
        <f>'Ленина 15'!D110</f>
        <v>0</v>
      </c>
      <c r="O104" s="78">
        <f>'Ленина 19'!D110</f>
        <v>0</v>
      </c>
      <c r="P104" s="78">
        <f>'Ленина 19а'!D110</f>
        <v>0</v>
      </c>
      <c r="Q104" s="78">
        <f>'Первомайская 2'!D110</f>
        <v>0</v>
      </c>
      <c r="R104" s="78">
        <f>'Первомайская 2а'!D110</f>
        <v>0</v>
      </c>
      <c r="S104" s="78">
        <f>'Первомайская 04'!D110</f>
        <v>0</v>
      </c>
      <c r="T104" s="78">
        <f>'Первомайская 04а'!D110</f>
        <v>0</v>
      </c>
      <c r="U104" s="78">
        <f>'Первомайская 04б'!D110</f>
        <v>0</v>
      </c>
      <c r="V104" s="78">
        <f>'Первомайская 06в'!D110</f>
        <v>10863.95</v>
      </c>
      <c r="W104" s="78">
        <f>'Первомайская 08б'!D110</f>
        <v>11950.33</v>
      </c>
      <c r="X104" s="78">
        <f>'Первомайская 14'!D110</f>
        <v>0</v>
      </c>
      <c r="Y104" s="78">
        <f>'Первомайская 20'!D110</f>
        <v>0</v>
      </c>
      <c r="Z104" s="78">
        <f>'Второва 2'!D110</f>
        <v>5431.98</v>
      </c>
      <c r="AA104" s="78">
        <f>'Второва 4'!D110</f>
        <v>14814.48</v>
      </c>
      <c r="AB104" s="78">
        <f>'Второва 6'!D110</f>
        <v>5975.17</v>
      </c>
      <c r="AC104" s="78">
        <f>'Второва 8'!D110</f>
        <v>11950.33</v>
      </c>
      <c r="AD104" s="78">
        <f>'Второва 8 корп.1'!D110</f>
        <v>15373.51</v>
      </c>
      <c r="AE104" s="78">
        <f>'Жулябина 8'!D110</f>
        <v>0</v>
      </c>
      <c r="AF104" s="78">
        <f t="shared" si="3"/>
        <v>329858.6</v>
      </c>
    </row>
    <row r="105" spans="1:32" ht="15.75">
      <c r="A105" s="27" t="s">
        <v>7</v>
      </c>
      <c r="B105" s="41" t="s">
        <v>163</v>
      </c>
      <c r="C105" s="37"/>
      <c r="D105" s="77">
        <f>'Ленина 01'!D111</f>
        <v>58462.62</v>
      </c>
      <c r="E105" s="78">
        <f>'Ленина 02'!D111</f>
        <v>69380.76</v>
      </c>
      <c r="F105" s="77">
        <f>'Ленина 02 корп.2'!D111</f>
        <v>12783.83</v>
      </c>
      <c r="G105" s="78">
        <f>'Ленина 02 корп.3'!D111</f>
        <v>33230.78</v>
      </c>
      <c r="H105" s="78">
        <f>'Ленина 03'!D111</f>
        <v>71915.64</v>
      </c>
      <c r="I105" s="78">
        <f>'Ленина 07'!D111</f>
        <v>95642.75</v>
      </c>
      <c r="J105" s="78">
        <f>'Ленина 3 корп.2'!D111</f>
        <v>50680.76</v>
      </c>
      <c r="K105" s="78">
        <f>'Ленина 5'!D111</f>
        <v>51433.62</v>
      </c>
      <c r="L105" s="78">
        <f>'Ленина 9'!D111</f>
        <v>0</v>
      </c>
      <c r="M105" s="78">
        <f>'Ленина 9а'!D111</f>
        <v>0</v>
      </c>
      <c r="N105" s="78">
        <f>'Ленина 15'!D111</f>
        <v>0</v>
      </c>
      <c r="O105" s="78">
        <f>'Ленина 19'!D111</f>
        <v>0</v>
      </c>
      <c r="P105" s="78">
        <f>'Ленина 19а'!D111</f>
        <v>0</v>
      </c>
      <c r="Q105" s="78">
        <f>'Первомайская 2'!D111</f>
        <v>0</v>
      </c>
      <c r="R105" s="78">
        <f>'Первомайская 2а'!D111</f>
        <v>0</v>
      </c>
      <c r="S105" s="78">
        <f>'Первомайская 04'!D111</f>
        <v>0</v>
      </c>
      <c r="T105" s="78">
        <f>'Первомайская 04а'!D111</f>
        <v>0</v>
      </c>
      <c r="U105" s="78">
        <f>'Первомайская 04б'!D111</f>
        <v>0</v>
      </c>
      <c r="V105" s="78">
        <f>'Первомайская 06в'!D111</f>
        <v>31287.39</v>
      </c>
      <c r="W105" s="78">
        <f>'Первомайская 08б'!D111</f>
        <v>23132.63</v>
      </c>
      <c r="X105" s="78">
        <f>'Первомайская 14'!D111</f>
        <v>0</v>
      </c>
      <c r="Y105" s="78">
        <f>'Первомайская 20'!D111</f>
        <v>0</v>
      </c>
      <c r="Z105" s="78">
        <f>'Второва 2'!D111</f>
        <v>31841.1</v>
      </c>
      <c r="AA105" s="78">
        <f>'Второва 4'!D111</f>
        <v>48350</v>
      </c>
      <c r="AB105" s="78">
        <f>'Второва 6'!D111</f>
        <v>19181.1</v>
      </c>
      <c r="AC105" s="78">
        <f>'Второва 8'!D111</f>
        <v>59919.01</v>
      </c>
      <c r="AD105" s="78">
        <f>'Второва 8 корп.1'!D111</f>
        <v>12982.83</v>
      </c>
      <c r="AE105" s="78">
        <f>'Жулябина 8'!D111</f>
        <v>0</v>
      </c>
      <c r="AF105" s="78">
        <f t="shared" si="3"/>
        <v>670224.82</v>
      </c>
    </row>
    <row r="106" spans="1:32" ht="15.75">
      <c r="A106" s="42" t="s">
        <v>7</v>
      </c>
      <c r="B106" s="43" t="s">
        <v>185</v>
      </c>
      <c r="C106" s="44"/>
      <c r="D106" s="77">
        <f>'Ленина 01'!D112</f>
        <v>1468</v>
      </c>
      <c r="E106" s="78">
        <f>'Ленина 02'!D112</f>
        <v>4403</v>
      </c>
      <c r="F106" s="77">
        <f>'Ленина 02 корп.2'!D112</f>
        <v>2202</v>
      </c>
      <c r="G106" s="78">
        <f>'Ленина 02 корп.3'!D112</f>
        <v>4403</v>
      </c>
      <c r="H106" s="78">
        <f>'Ленина 03'!D112</f>
        <v>5137</v>
      </c>
      <c r="I106" s="78">
        <f>'Ленина 07'!D112</f>
        <v>4403</v>
      </c>
      <c r="J106" s="78">
        <f>'Ленина 3 корп.2'!D112</f>
        <v>4403</v>
      </c>
      <c r="K106" s="78">
        <f>'Ленина 5'!D112</f>
        <v>3669</v>
      </c>
      <c r="L106" s="78">
        <f>'Ленина 9'!D112</f>
        <v>0</v>
      </c>
      <c r="M106" s="78">
        <f>'Ленина 9а'!D112</f>
        <v>0</v>
      </c>
      <c r="N106" s="78">
        <f>'Ленина 15'!D112</f>
        <v>0</v>
      </c>
      <c r="O106" s="78">
        <f>'Ленина 19'!D112</f>
        <v>0</v>
      </c>
      <c r="P106" s="78">
        <f>'Ленина 19а'!D112</f>
        <v>0</v>
      </c>
      <c r="Q106" s="78">
        <f>'Первомайская 2'!D112</f>
        <v>0</v>
      </c>
      <c r="R106" s="78">
        <f>'Первомайская 2а'!D112</f>
        <v>0</v>
      </c>
      <c r="S106" s="78">
        <f>'Первомайская 04'!D112</f>
        <v>0</v>
      </c>
      <c r="T106" s="78">
        <f>'Первомайская 04а'!D112</f>
        <v>0</v>
      </c>
      <c r="U106" s="78">
        <f>'Первомайская 04б'!D112</f>
        <v>0</v>
      </c>
      <c r="V106" s="78">
        <f>'Первомайская 06в'!D112</f>
        <v>1468</v>
      </c>
      <c r="W106" s="78">
        <f>'Первомайская 08б'!D112</f>
        <v>1468</v>
      </c>
      <c r="X106" s="78">
        <f>'Первомайская 14'!D112</f>
        <v>0</v>
      </c>
      <c r="Y106" s="78">
        <f>'Первомайская 20'!D112</f>
        <v>0</v>
      </c>
      <c r="Z106" s="78">
        <f>'Второва 2'!D112</f>
        <v>734</v>
      </c>
      <c r="AA106" s="78">
        <f>'Второва 4'!D112</f>
        <v>2202</v>
      </c>
      <c r="AB106" s="78">
        <f>'Второва 6'!D112</f>
        <v>734</v>
      </c>
      <c r="AC106" s="78">
        <f>'Второва 8'!D112</f>
        <v>1468</v>
      </c>
      <c r="AD106" s="78">
        <f>'Второва 8 корп.1'!D112</f>
        <v>2202</v>
      </c>
      <c r="AE106" s="78">
        <f>'Жулябина 8'!D112</f>
        <v>0</v>
      </c>
      <c r="AF106" s="78">
        <f t="shared" si="3"/>
        <v>40364</v>
      </c>
    </row>
    <row r="107" spans="1:32" ht="88.5" customHeight="1">
      <c r="A107" s="27">
        <f>SUM(A101)+1</f>
        <v>6</v>
      </c>
      <c r="B107" s="45" t="s">
        <v>164</v>
      </c>
      <c r="C107" s="46"/>
      <c r="D107" s="77">
        <f>'Ленина 01'!D113</f>
        <v>900448.97</v>
      </c>
      <c r="E107" s="78">
        <f>'Ленина 02'!D113</f>
        <v>899597.74</v>
      </c>
      <c r="F107" s="77">
        <f>'Ленина 02 корп.2'!D113</f>
        <v>796358.74</v>
      </c>
      <c r="G107" s="78">
        <f>'Ленина 02 корп.3'!D113</f>
        <v>1167041.4100000001</v>
      </c>
      <c r="H107" s="78">
        <f>'Ленина 03'!D113</f>
        <v>1745609.1400000001</v>
      </c>
      <c r="I107" s="78">
        <f>'Ленина 07'!D113</f>
        <v>1334067.27</v>
      </c>
      <c r="J107" s="78">
        <f>'Ленина 3 корп.2'!D113</f>
        <v>1025768.87</v>
      </c>
      <c r="K107" s="78">
        <f>'Ленина 5'!D113</f>
        <v>1506474.13</v>
      </c>
      <c r="L107" s="78">
        <f>'Ленина 9'!D113</f>
        <v>308113.81</v>
      </c>
      <c r="M107" s="78">
        <f>'Ленина 9а'!D113</f>
        <v>348969.18</v>
      </c>
      <c r="N107" s="78">
        <f>'Ленина 15'!D113</f>
        <v>340700.69999999995</v>
      </c>
      <c r="O107" s="78">
        <f>'Ленина 19'!D113</f>
        <v>483011.3</v>
      </c>
      <c r="P107" s="78">
        <f>'Ленина 19а'!D113</f>
        <v>205760.87</v>
      </c>
      <c r="Q107" s="78">
        <f>'Первомайская 2'!D113</f>
        <v>226072.3</v>
      </c>
      <c r="R107" s="78">
        <f>'Первомайская 2а'!D113</f>
        <v>202185.86</v>
      </c>
      <c r="S107" s="78">
        <f>'Первомайская 04'!D113</f>
        <v>391538.01</v>
      </c>
      <c r="T107" s="78">
        <f>'Первомайская 04а'!D113</f>
        <v>404297.61</v>
      </c>
      <c r="U107" s="78">
        <f>'Первомайская 04б'!D113</f>
        <v>438027.59</v>
      </c>
      <c r="V107" s="78">
        <f>'Первомайская 06в'!D113</f>
        <v>407269.87</v>
      </c>
      <c r="W107" s="78">
        <f>'Первомайская 08б'!D113</f>
        <v>366298.04000000004</v>
      </c>
      <c r="X107" s="78">
        <f>'Первомайская 14'!D113</f>
        <v>400664.52</v>
      </c>
      <c r="Y107" s="78">
        <f>'Первомайская 20'!D113</f>
        <v>199779.44</v>
      </c>
      <c r="Z107" s="78">
        <f>'Второва 2'!D113</f>
        <v>164991.87</v>
      </c>
      <c r="AA107" s="78">
        <f>'Второва 4'!D113</f>
        <v>519544.01</v>
      </c>
      <c r="AB107" s="78">
        <f>'Второва 6'!D113</f>
        <v>216680.65000000002</v>
      </c>
      <c r="AC107" s="78">
        <f>'Второва 8'!D113</f>
        <v>373736.62</v>
      </c>
      <c r="AD107" s="78">
        <f>'Второва 8 корп.1'!D113</f>
        <v>972090.97</v>
      </c>
      <c r="AE107" s="78">
        <f>'Жулябина 8'!D113</f>
        <v>262068.97</v>
      </c>
      <c r="AF107" s="78">
        <f t="shared" si="3"/>
        <v>16607168.459999995</v>
      </c>
    </row>
    <row r="108" spans="1:32" ht="58.5" customHeight="1">
      <c r="A108" s="47" t="s">
        <v>7</v>
      </c>
      <c r="B108" s="48" t="s">
        <v>165</v>
      </c>
      <c r="C108" s="49"/>
      <c r="D108" s="77">
        <f>'Ленина 01'!D114</f>
        <v>200399</v>
      </c>
      <c r="E108" s="78">
        <f>'Ленина 02'!D114</f>
        <v>500985</v>
      </c>
      <c r="F108" s="77">
        <f>'Ленина 02 корп.2'!D114</f>
        <v>334309</v>
      </c>
      <c r="G108" s="78">
        <f>'Ленина 02 корп.3'!D114</f>
        <v>378456</v>
      </c>
      <c r="H108" s="78">
        <f>'Ленина 03'!D114</f>
        <v>613582</v>
      </c>
      <c r="I108" s="78">
        <f>'Ленина 07'!D114</f>
        <v>584848</v>
      </c>
      <c r="J108" s="78">
        <f>'Ленина 3 корп.2'!D114</f>
        <v>284733</v>
      </c>
      <c r="K108" s="78">
        <f>'Ленина 5'!D114</f>
        <v>406559</v>
      </c>
      <c r="L108" s="78">
        <f>'Ленина 9'!D114</f>
        <v>141872</v>
      </c>
      <c r="M108" s="78">
        <f>'Ленина 9а'!D114</f>
        <v>137036</v>
      </c>
      <c r="N108" s="78">
        <f>'Ленина 15'!D114</f>
        <v>115401</v>
      </c>
      <c r="O108" s="78">
        <f>'Ленина 19'!D114</f>
        <v>105713</v>
      </c>
      <c r="P108" s="78">
        <f>'Ленина 19а'!D114</f>
        <v>74919</v>
      </c>
      <c r="Q108" s="78">
        <f>'Первомайская 2'!D114</f>
        <v>109076</v>
      </c>
      <c r="R108" s="78">
        <f>'Первомайская 2а'!D114</f>
        <v>116853</v>
      </c>
      <c r="S108" s="78">
        <f>'Первомайская 04'!D114</f>
        <v>200867</v>
      </c>
      <c r="T108" s="78">
        <f>'Первомайская 04а'!D114</f>
        <v>207831</v>
      </c>
      <c r="U108" s="78">
        <f>'Первомайская 04б'!D114</f>
        <v>193487</v>
      </c>
      <c r="V108" s="78">
        <f>'Первомайская 06в'!D114</f>
        <v>173341</v>
      </c>
      <c r="W108" s="78">
        <f>'Первомайская 08б'!D114</f>
        <v>178674</v>
      </c>
      <c r="X108" s="78">
        <f>'Первомайская 14'!D114</f>
        <v>134180</v>
      </c>
      <c r="Y108" s="78">
        <f>'Первомайская 20'!D114</f>
        <v>110729</v>
      </c>
      <c r="Z108" s="78">
        <f>'Второва 2'!D114</f>
        <v>88043</v>
      </c>
      <c r="AA108" s="78">
        <f>'Второва 4'!D114</f>
        <v>270465</v>
      </c>
      <c r="AB108" s="78">
        <f>'Второва 6'!D114</f>
        <v>102690</v>
      </c>
      <c r="AC108" s="78">
        <f>'Второва 8'!D114</f>
        <v>206678</v>
      </c>
      <c r="AD108" s="78">
        <f>'Второва 8 корп.1'!D114</f>
        <v>332466</v>
      </c>
      <c r="AE108" s="78">
        <f>'Жулябина 8'!D114</f>
        <v>105489</v>
      </c>
      <c r="AF108" s="78">
        <f t="shared" si="3"/>
        <v>6409681</v>
      </c>
    </row>
    <row r="109" spans="1:32" ht="15.75">
      <c r="A109" s="51" t="s">
        <v>7</v>
      </c>
      <c r="B109" s="52" t="s">
        <v>166</v>
      </c>
      <c r="C109" s="37"/>
      <c r="D109" s="77">
        <f>'Ленина 01'!D115</f>
        <v>61923</v>
      </c>
      <c r="E109" s="78">
        <f>'Ленина 02'!D115</f>
        <v>154804</v>
      </c>
      <c r="F109" s="77">
        <f>'Ленина 02 корп.2'!D115</f>
        <v>103301</v>
      </c>
      <c r="G109" s="78">
        <f>'Ленина 02 корп.3'!D115</f>
        <v>116943</v>
      </c>
      <c r="H109" s="78">
        <f>'Ленина 03'!D115</f>
        <v>189597</v>
      </c>
      <c r="I109" s="78">
        <f>'Ленина 07'!D115</f>
        <v>180718</v>
      </c>
      <c r="J109" s="78">
        <f>'Ленина 3 корп.2'!D115</f>
        <v>87982</v>
      </c>
      <c r="K109" s="78">
        <f>'Ленина 5'!D115</f>
        <v>125627</v>
      </c>
      <c r="L109" s="78">
        <f>'Ленина 9'!D115</f>
        <v>43838</v>
      </c>
      <c r="M109" s="78">
        <f>'Ленина 9а'!D115</f>
        <v>42344</v>
      </c>
      <c r="N109" s="78">
        <f>'Ленина 15'!D115</f>
        <v>35659</v>
      </c>
      <c r="O109" s="78">
        <f>'Ленина 19'!D115</f>
        <v>32665</v>
      </c>
      <c r="P109" s="78">
        <f>'Ленина 19а'!D115</f>
        <v>23150</v>
      </c>
      <c r="Q109" s="78">
        <f>'Первомайская 2'!D115</f>
        <v>33704</v>
      </c>
      <c r="R109" s="78">
        <f>'Первомайская 2а'!D115</f>
        <v>36108</v>
      </c>
      <c r="S109" s="78">
        <f>'Первомайская 04'!D115</f>
        <v>62068</v>
      </c>
      <c r="T109" s="78">
        <f>'Первомайская 04а'!D115</f>
        <v>64220</v>
      </c>
      <c r="U109" s="78">
        <f>'Первомайская 04б'!D115</f>
        <v>59787</v>
      </c>
      <c r="V109" s="78">
        <f>'Первомайская 06в'!D115</f>
        <v>53562</v>
      </c>
      <c r="W109" s="78">
        <f>'Первомайская 08б'!D115</f>
        <v>55210</v>
      </c>
      <c r="X109" s="78">
        <f>'Первомайская 14'!D115</f>
        <v>41462</v>
      </c>
      <c r="Y109" s="78">
        <f>'Первомайская 20'!D115</f>
        <v>34215</v>
      </c>
      <c r="Z109" s="78">
        <f>'Второва 2'!D115</f>
        <v>27205</v>
      </c>
      <c r="AA109" s="78">
        <f>'Второва 4'!D115</f>
        <v>83574</v>
      </c>
      <c r="AB109" s="78">
        <f>'Второва 6'!D115</f>
        <v>31731</v>
      </c>
      <c r="AC109" s="78">
        <f>'Второва 8'!D115</f>
        <v>63864</v>
      </c>
      <c r="AD109" s="78">
        <f>'Второва 8 корп.1'!D115</f>
        <v>102732</v>
      </c>
      <c r="AE109" s="78">
        <f>'Жулябина 8'!D115</f>
        <v>32596</v>
      </c>
      <c r="AF109" s="78">
        <f t="shared" si="3"/>
        <v>1980589</v>
      </c>
    </row>
    <row r="110" spans="1:32" ht="15.75">
      <c r="A110" s="51" t="s">
        <v>7</v>
      </c>
      <c r="B110" s="52" t="s">
        <v>167</v>
      </c>
      <c r="C110" s="37"/>
      <c r="D110" s="77">
        <f>'Ленина 01'!D116</f>
        <v>16095.69</v>
      </c>
      <c r="E110" s="78">
        <f>'Ленина 02'!D116</f>
        <v>37818.74</v>
      </c>
      <c r="F110" s="77">
        <f>'Ленина 02 корп.2'!D116</f>
        <v>25177.74</v>
      </c>
      <c r="G110" s="78">
        <f>'Ленина 02 корп.3'!D116</f>
        <v>40401.78</v>
      </c>
      <c r="H110" s="78">
        <f>'Ленина 03'!D116</f>
        <v>46211.5</v>
      </c>
      <c r="I110" s="78">
        <f>'Ленина 07'!D116</f>
        <v>44898.12</v>
      </c>
      <c r="J110" s="78">
        <f>'Ленина 3 корп.2'!D116</f>
        <v>22443.32</v>
      </c>
      <c r="K110" s="78">
        <f>'Ленина 5'!D116</f>
        <v>30384.91</v>
      </c>
      <c r="L110" s="78">
        <f>'Ленина 9'!D116</f>
        <v>14107.41</v>
      </c>
      <c r="M110" s="78">
        <f>'Ленина 9а'!D116</f>
        <v>9837.58</v>
      </c>
      <c r="N110" s="78">
        <f>'Ленина 15'!D116</f>
        <v>10511.8</v>
      </c>
      <c r="O110" s="78">
        <f>'Ленина 19'!D116</f>
        <v>20013.58</v>
      </c>
      <c r="P110" s="78">
        <f>'Ленина 19а'!D116</f>
        <v>4537.69</v>
      </c>
      <c r="Q110" s="78">
        <f>'Первомайская 2'!D116</f>
        <v>7859.03</v>
      </c>
      <c r="R110" s="78">
        <f>'Первомайская 2а'!D116</f>
        <v>7867.86</v>
      </c>
      <c r="S110" s="78">
        <f>'Первомайская 04'!D116</f>
        <v>14987.88</v>
      </c>
      <c r="T110" s="78">
        <f>'Первомайская 04а'!D116</f>
        <v>28082.94</v>
      </c>
      <c r="U110" s="78">
        <f>'Первомайская 04б'!D116</f>
        <v>14548.28</v>
      </c>
      <c r="V110" s="78">
        <f>'Первомайская 06в'!D116</f>
        <v>25446.52</v>
      </c>
      <c r="W110" s="78">
        <f>'Первомайская 08б'!D116</f>
        <v>13215.7</v>
      </c>
      <c r="X110" s="78">
        <f>'Первомайская 14'!D116</f>
        <v>10442.11</v>
      </c>
      <c r="Y110" s="78">
        <f>'Первомайская 20'!D116</f>
        <v>8799.44</v>
      </c>
      <c r="Z110" s="78">
        <f>'Второва 2'!D116</f>
        <v>6437.55</v>
      </c>
      <c r="AA110" s="78">
        <f>'Второва 4'!D116</f>
        <v>20245.19</v>
      </c>
      <c r="AB110" s="78">
        <f>'Второва 6'!D116</f>
        <v>7644.45</v>
      </c>
      <c r="AC110" s="78">
        <f>'Второва 8'!D116</f>
        <v>15494.62</v>
      </c>
      <c r="AD110" s="78">
        <f>'Второва 8 корп.1'!D116</f>
        <v>25210.5</v>
      </c>
      <c r="AE110" s="78">
        <f>'Жулябина 8'!D116</f>
        <v>7976.69</v>
      </c>
      <c r="AF110" s="78">
        <f t="shared" si="3"/>
        <v>536698.62</v>
      </c>
    </row>
    <row r="111" spans="1:32" ht="15.75">
      <c r="A111" s="51" t="s">
        <v>7</v>
      </c>
      <c r="B111" s="52" t="s">
        <v>168</v>
      </c>
      <c r="C111" s="37"/>
      <c r="D111" s="77">
        <f>'Ленина 01'!D117</f>
        <v>6630</v>
      </c>
      <c r="E111" s="78">
        <f>'Ленина 02'!D117</f>
        <v>9420</v>
      </c>
      <c r="F111" s="77">
        <f>'Ленина 02 корп.2'!D117</f>
        <v>8108</v>
      </c>
      <c r="G111" s="78">
        <f>'Ленина 02 корп.3'!D117</f>
        <v>8294</v>
      </c>
      <c r="H111" s="78">
        <f>'Ленина 03'!D117</f>
        <v>95503</v>
      </c>
      <c r="I111" s="78">
        <f>'Ленина 07'!D117</f>
        <v>48646</v>
      </c>
      <c r="J111" s="78">
        <f>'Ленина 3 корп.2'!D117</f>
        <v>2590</v>
      </c>
      <c r="K111" s="78">
        <f>'Ленина 5'!D117</f>
        <v>3571</v>
      </c>
      <c r="L111" s="78">
        <f>'Ленина 9'!D117</f>
        <v>1192</v>
      </c>
      <c r="M111" s="78">
        <f>'Ленина 9а'!D117</f>
        <v>1201</v>
      </c>
      <c r="N111" s="78">
        <f>'Ленина 15'!D117</f>
        <v>1001</v>
      </c>
      <c r="O111" s="78">
        <f>'Ленина 19'!D117</f>
        <v>946</v>
      </c>
      <c r="P111" s="78">
        <f>'Ленина 19а'!D117</f>
        <v>15871</v>
      </c>
      <c r="Q111" s="78">
        <f>'Первомайская 2'!D117</f>
        <v>943</v>
      </c>
      <c r="R111" s="78">
        <f>'Первомайская 2а'!D117</f>
        <v>944</v>
      </c>
      <c r="S111" s="78">
        <f>'Первомайская 04'!D117</f>
        <v>1811</v>
      </c>
      <c r="T111" s="78">
        <f>'Первомайская 04а'!D117</f>
        <v>1840</v>
      </c>
      <c r="U111" s="78">
        <f>'Первомайская 04б'!D117</f>
        <v>1750</v>
      </c>
      <c r="V111" s="78">
        <f>'Первомайская 06в'!D117</f>
        <v>1576</v>
      </c>
      <c r="W111" s="78">
        <f>'Первомайская 08б'!D117</f>
        <v>6440</v>
      </c>
      <c r="X111" s="78">
        <f>'Первомайская 14'!D117</f>
        <v>1179</v>
      </c>
      <c r="Y111" s="78">
        <f>'Первомайская 20'!D117</f>
        <v>5981</v>
      </c>
      <c r="Z111" s="78">
        <f>'Второва 2'!D117</f>
        <v>786</v>
      </c>
      <c r="AA111" s="78">
        <f>'Второва 4'!D117</f>
        <v>7492</v>
      </c>
      <c r="AB111" s="78">
        <f>'Второва 6'!D117</f>
        <v>929</v>
      </c>
      <c r="AC111" s="78">
        <f>'Второва 8'!D117</f>
        <v>6932</v>
      </c>
      <c r="AD111" s="78">
        <f>'Второва 8 корп.1'!D117</f>
        <v>8109</v>
      </c>
      <c r="AE111" s="78">
        <f>'Жулябина 8'!D117</f>
        <v>944</v>
      </c>
      <c r="AF111" s="78">
        <f t="shared" si="3"/>
        <v>250629</v>
      </c>
    </row>
    <row r="112" spans="1:32" ht="15.75">
      <c r="A112" s="51"/>
      <c r="B112" s="52"/>
      <c r="C112" s="37"/>
      <c r="D112" s="77">
        <f>'Ленина 01'!D118</f>
        <v>1800</v>
      </c>
      <c r="E112" s="78">
        <f>'Ленина 02'!D118</f>
        <v>4591</v>
      </c>
      <c r="F112" s="77">
        <f>'Ленина 02 корп.2'!D118</f>
        <v>3062</v>
      </c>
      <c r="G112" s="78">
        <f>'Ленина 02 корп.3'!D118</f>
        <v>3464</v>
      </c>
      <c r="H112" s="78">
        <f>'Ленина 03'!D118</f>
        <v>5554</v>
      </c>
      <c r="I112" s="78">
        <f>'Ленина 07'!D118</f>
        <v>5347</v>
      </c>
      <c r="J112" s="78">
        <f>'Ленина 3 корп.2'!D118</f>
        <v>2590</v>
      </c>
      <c r="K112" s="78">
        <f>'Ленина 5'!D118</f>
        <v>3571</v>
      </c>
      <c r="L112" s="78">
        <f>'Ленина 9'!D118</f>
        <v>1192</v>
      </c>
      <c r="M112" s="78">
        <f>'Ленина 9а'!D118</f>
        <v>1201</v>
      </c>
      <c r="N112" s="78">
        <f>'Ленина 15'!D118</f>
        <v>1001</v>
      </c>
      <c r="O112" s="78">
        <f>'Ленина 19'!D118</f>
        <v>946</v>
      </c>
      <c r="P112" s="78">
        <f>'Ленина 19а'!D118</f>
        <v>554</v>
      </c>
      <c r="Q112" s="78">
        <f>'Первомайская 2'!D118</f>
        <v>943</v>
      </c>
      <c r="R112" s="78">
        <f>'Первомайская 2а'!D118</f>
        <v>944</v>
      </c>
      <c r="S112" s="78">
        <f>'Первомайская 04'!D118</f>
        <v>1811</v>
      </c>
      <c r="T112" s="78">
        <f>'Первомайская 04а'!D118</f>
        <v>1840</v>
      </c>
      <c r="U112" s="78">
        <f>'Первомайская 04б'!D118</f>
        <v>1750</v>
      </c>
      <c r="V112" s="78">
        <f>'Первомайская 06в'!D118</f>
        <v>1576</v>
      </c>
      <c r="W112" s="78">
        <f>'Первомайская 08б'!D118</f>
        <v>1611</v>
      </c>
      <c r="X112" s="78">
        <f>'Первомайская 14'!D118</f>
        <v>1179</v>
      </c>
      <c r="Y112" s="78">
        <f>'Первомайская 20'!D118</f>
        <v>935</v>
      </c>
      <c r="Z112" s="78">
        <f>'Второва 2'!D118</f>
        <v>786</v>
      </c>
      <c r="AA112" s="78">
        <f>'Второва 4'!D118</f>
        <v>2446</v>
      </c>
      <c r="AB112" s="78">
        <f>'Второва 6'!D118</f>
        <v>929</v>
      </c>
      <c r="AC112" s="78">
        <f>'Второва 8'!D118</f>
        <v>1886</v>
      </c>
      <c r="AD112" s="78">
        <f>'Второва 8 корп.1'!D118</f>
        <v>3063</v>
      </c>
      <c r="AE112" s="78">
        <f>'Жулябина 8'!D118</f>
        <v>944</v>
      </c>
      <c r="AF112" s="78">
        <f t="shared" si="3"/>
        <v>57516</v>
      </c>
    </row>
    <row r="113" spans="1:32" ht="15.75">
      <c r="A113" s="51"/>
      <c r="B113" s="52"/>
      <c r="C113" s="37"/>
      <c r="D113" s="77">
        <f>'Ленина 01'!D119</f>
        <v>4830</v>
      </c>
      <c r="E113" s="78">
        <f>'Ленина 02'!D119</f>
        <v>4829</v>
      </c>
      <c r="F113" s="77">
        <f>'Ленина 02 корп.2'!D119</f>
        <v>5046</v>
      </c>
      <c r="G113" s="78">
        <f>'Ленина 02 корп.3'!D119</f>
        <v>4830</v>
      </c>
      <c r="H113" s="78">
        <f>'Ленина 03'!D119</f>
        <v>17817</v>
      </c>
      <c r="I113" s="78">
        <f>'Ленина 07'!D119</f>
        <v>43299</v>
      </c>
      <c r="J113" s="78">
        <f>'Ленина 3 корп.2'!D119</f>
        <v>0</v>
      </c>
      <c r="K113" s="78">
        <f>'Ленина 5'!D119</f>
        <v>0</v>
      </c>
      <c r="L113" s="78">
        <f>'Ленина 9'!D119</f>
        <v>0</v>
      </c>
      <c r="M113" s="78">
        <f>'Ленина 9а'!D119</f>
        <v>0</v>
      </c>
      <c r="N113" s="78">
        <f>'Ленина 15'!D119</f>
        <v>0</v>
      </c>
      <c r="O113" s="78">
        <f>'Ленина 19'!D119</f>
        <v>0</v>
      </c>
      <c r="P113" s="78">
        <f>'Ленина 19а'!D119</f>
        <v>15317</v>
      </c>
      <c r="Q113" s="78">
        <f>'Первомайская 2'!D119</f>
        <v>0</v>
      </c>
      <c r="R113" s="78">
        <f>'Первомайская 2а'!D119</f>
        <v>0</v>
      </c>
      <c r="S113" s="78">
        <f>'Первомайская 04'!D119</f>
        <v>0</v>
      </c>
      <c r="T113" s="78">
        <f>'Первомайская 04а'!D119</f>
        <v>0</v>
      </c>
      <c r="U113" s="78">
        <f>'Первомайская 04б'!D119</f>
        <v>0</v>
      </c>
      <c r="V113" s="78">
        <f>'Первомайская 06в'!D119</f>
        <v>0</v>
      </c>
      <c r="W113" s="78">
        <f>'Первомайская 08б'!D119</f>
        <v>4829</v>
      </c>
      <c r="X113" s="78">
        <f>'Первомайская 14'!D119</f>
        <v>0</v>
      </c>
      <c r="Y113" s="78">
        <f>'Первомайская 20'!D119</f>
        <v>5046</v>
      </c>
      <c r="Z113" s="78">
        <f>'Второва 2'!D119</f>
        <v>0</v>
      </c>
      <c r="AA113" s="78">
        <f>'Второва 4'!D119</f>
        <v>5046</v>
      </c>
      <c r="AB113" s="78">
        <f>'Второва 6'!D119</f>
        <v>0</v>
      </c>
      <c r="AC113" s="78">
        <f>'Второва 8'!D119</f>
        <v>5046</v>
      </c>
      <c r="AD113" s="78">
        <f>'Второва 8 корп.1'!D119</f>
        <v>5046</v>
      </c>
      <c r="AE113" s="78">
        <f>'Жулябина 8'!D119</f>
        <v>0</v>
      </c>
      <c r="AF113" s="78">
        <f t="shared" si="3"/>
        <v>120981</v>
      </c>
    </row>
    <row r="114" spans="1:32" ht="15.75">
      <c r="A114" s="51"/>
      <c r="B114" s="52"/>
      <c r="C114" s="37"/>
      <c r="D114" s="77">
        <f>'Ленина 01'!D120</f>
        <v>0</v>
      </c>
      <c r="E114" s="78">
        <f>'Ленина 02'!D120</f>
        <v>0</v>
      </c>
      <c r="F114" s="77">
        <f>'Ленина 02 корп.2'!D120</f>
        <v>0</v>
      </c>
      <c r="G114" s="78">
        <f>'Ленина 02 корп.3'!D120</f>
        <v>0</v>
      </c>
      <c r="H114" s="78">
        <f>'Ленина 03'!D120</f>
        <v>6974</v>
      </c>
      <c r="I114" s="78">
        <f>'Ленина 07'!D120</f>
        <v>0</v>
      </c>
      <c r="J114" s="78">
        <f>'Ленина 3 корп.2'!D120</f>
        <v>0</v>
      </c>
      <c r="K114" s="78">
        <f>'Ленина 5'!D120</f>
        <v>0</v>
      </c>
      <c r="L114" s="78">
        <f>'Ленина 9'!D120</f>
        <v>0</v>
      </c>
      <c r="M114" s="78">
        <f>'Ленина 9а'!D120</f>
        <v>0</v>
      </c>
      <c r="N114" s="78">
        <f>'Ленина 15'!D120</f>
        <v>0</v>
      </c>
      <c r="O114" s="78">
        <f>'Ленина 19'!D120</f>
        <v>0</v>
      </c>
      <c r="P114" s="78">
        <f>'Ленина 19а'!D120</f>
        <v>0</v>
      </c>
      <c r="Q114" s="78">
        <f>'Первомайская 2'!D120</f>
        <v>0</v>
      </c>
      <c r="R114" s="78">
        <f>'Первомайская 2а'!D120</f>
        <v>0</v>
      </c>
      <c r="S114" s="78">
        <f>'Первомайская 04'!D120</f>
        <v>0</v>
      </c>
      <c r="T114" s="78">
        <f>'Первомайская 04а'!D120</f>
        <v>0</v>
      </c>
      <c r="U114" s="78">
        <f>'Первомайская 04б'!D120</f>
        <v>0</v>
      </c>
      <c r="V114" s="78">
        <f>'Первомайская 06в'!D120</f>
        <v>0</v>
      </c>
      <c r="W114" s="78">
        <f>'Первомайская 08б'!D120</f>
        <v>0</v>
      </c>
      <c r="X114" s="78">
        <f>'Первомайская 14'!D120</f>
        <v>0</v>
      </c>
      <c r="Y114" s="78">
        <f>'Первомайская 20'!D120</f>
        <v>0</v>
      </c>
      <c r="Z114" s="78">
        <f>'Второва 2'!D120</f>
        <v>0</v>
      </c>
      <c r="AA114" s="78">
        <f>'Второва 4'!D120</f>
        <v>0</v>
      </c>
      <c r="AB114" s="78">
        <f>'Второва 6'!D120</f>
        <v>0</v>
      </c>
      <c r="AC114" s="78">
        <f>'Второва 8'!D120</f>
        <v>0</v>
      </c>
      <c r="AD114" s="78">
        <f>'Второва 8 корп.1'!D120</f>
        <v>0</v>
      </c>
      <c r="AE114" s="78">
        <f>'Жулябина 8'!D120</f>
        <v>0</v>
      </c>
      <c r="AF114" s="78">
        <f t="shared" si="3"/>
        <v>6974</v>
      </c>
    </row>
    <row r="115" spans="1:32" ht="15.75">
      <c r="A115" s="51"/>
      <c r="B115" s="52"/>
      <c r="C115" s="37"/>
      <c r="D115" s="77">
        <f>'Ленина 01'!D121</f>
        <v>0</v>
      </c>
      <c r="E115" s="78">
        <f>'Ленина 02'!D121</f>
        <v>0</v>
      </c>
      <c r="F115" s="77">
        <f>'Ленина 02 корп.2'!D121</f>
        <v>0</v>
      </c>
      <c r="G115" s="78">
        <f>'Ленина 02 корп.3'!D121</f>
        <v>0</v>
      </c>
      <c r="H115" s="78">
        <f>'Ленина 03'!D121</f>
        <v>65158</v>
      </c>
      <c r="I115" s="78">
        <f>'Ленина 07'!D121</f>
        <v>0</v>
      </c>
      <c r="J115" s="78">
        <f>'Ленина 3 корп.2'!D121</f>
        <v>0</v>
      </c>
      <c r="K115" s="78">
        <f>'Ленина 5'!D121</f>
        <v>0</v>
      </c>
      <c r="L115" s="78">
        <f>'Ленина 9'!D121</f>
        <v>0</v>
      </c>
      <c r="M115" s="78">
        <f>'Ленина 9а'!D121</f>
        <v>0</v>
      </c>
      <c r="N115" s="78">
        <f>'Ленина 15'!D121</f>
        <v>0</v>
      </c>
      <c r="O115" s="78">
        <f>'Ленина 19'!D121</f>
        <v>0</v>
      </c>
      <c r="P115" s="78">
        <f>'Ленина 19а'!D121</f>
        <v>0</v>
      </c>
      <c r="Q115" s="78">
        <f>'Первомайская 2'!D121</f>
        <v>0</v>
      </c>
      <c r="R115" s="78">
        <f>'Первомайская 2а'!D121</f>
        <v>0</v>
      </c>
      <c r="S115" s="78">
        <f>'Первомайская 04'!D121</f>
        <v>0</v>
      </c>
      <c r="T115" s="78">
        <f>'Первомайская 04а'!D121</f>
        <v>0</v>
      </c>
      <c r="U115" s="78">
        <f>'Первомайская 04б'!D121</f>
        <v>0</v>
      </c>
      <c r="V115" s="78">
        <f>'Первомайская 06в'!D121</f>
        <v>0</v>
      </c>
      <c r="W115" s="78">
        <f>'Первомайская 08б'!D121</f>
        <v>0</v>
      </c>
      <c r="X115" s="78">
        <f>'Первомайская 14'!D121</f>
        <v>0</v>
      </c>
      <c r="Y115" s="78">
        <f>'Первомайская 20'!D121</f>
        <v>0</v>
      </c>
      <c r="Z115" s="78">
        <f>'Второва 2'!D121</f>
        <v>0</v>
      </c>
      <c r="AA115" s="78">
        <f>'Второва 4'!D121</f>
        <v>0</v>
      </c>
      <c r="AB115" s="78">
        <f>'Второва 6'!D121</f>
        <v>0</v>
      </c>
      <c r="AC115" s="78">
        <f>'Второва 8'!D121</f>
        <v>0</v>
      </c>
      <c r="AD115" s="78">
        <f>'Второва 8 корп.1'!D121</f>
        <v>0</v>
      </c>
      <c r="AE115" s="78">
        <f>'Жулябина 8'!D121</f>
        <v>0</v>
      </c>
      <c r="AF115" s="78">
        <f t="shared" si="3"/>
        <v>65158</v>
      </c>
    </row>
    <row r="116" spans="1:32" ht="15.75">
      <c r="A116" s="51"/>
      <c r="B116" s="52"/>
      <c r="C116" s="37"/>
      <c r="D116" s="77">
        <f>'Ленина 01'!D122</f>
        <v>0</v>
      </c>
      <c r="E116" s="78">
        <f>'Ленина 02'!D122</f>
        <v>0</v>
      </c>
      <c r="F116" s="77">
        <f>'Ленина 02 корп.2'!D122</f>
        <v>0</v>
      </c>
      <c r="G116" s="78">
        <f>'Ленина 02 корп.3'!D122</f>
        <v>0</v>
      </c>
      <c r="H116" s="78">
        <f>'Ленина 03'!D122</f>
        <v>0</v>
      </c>
      <c r="I116" s="78">
        <f>'Ленина 07'!D122</f>
        <v>0</v>
      </c>
      <c r="J116" s="78">
        <f>'Ленина 3 корп.2'!D122</f>
        <v>0</v>
      </c>
      <c r="K116" s="78">
        <f>'Ленина 5'!D122</f>
        <v>0</v>
      </c>
      <c r="L116" s="78">
        <f>'Ленина 9'!D122</f>
        <v>0</v>
      </c>
      <c r="M116" s="78">
        <f>'Ленина 9а'!D122</f>
        <v>0</v>
      </c>
      <c r="N116" s="78">
        <f>'Ленина 15'!D122</f>
        <v>0</v>
      </c>
      <c r="O116" s="78">
        <f>'Ленина 19'!D122</f>
        <v>0</v>
      </c>
      <c r="P116" s="78">
        <f>'Ленина 19а'!D122</f>
        <v>0</v>
      </c>
      <c r="Q116" s="78">
        <f>'Первомайская 2'!D122</f>
        <v>0</v>
      </c>
      <c r="R116" s="78">
        <f>'Первомайская 2а'!D122</f>
        <v>0</v>
      </c>
      <c r="S116" s="78">
        <f>'Первомайская 04'!D122</f>
        <v>0</v>
      </c>
      <c r="T116" s="78">
        <f>'Первомайская 04а'!D122</f>
        <v>0</v>
      </c>
      <c r="U116" s="78">
        <f>'Первомайская 04б'!D122</f>
        <v>0</v>
      </c>
      <c r="V116" s="78">
        <f>'Первомайская 06в'!D122</f>
        <v>0</v>
      </c>
      <c r="W116" s="78">
        <f>'Первомайская 08б'!D122</f>
        <v>0</v>
      </c>
      <c r="X116" s="78">
        <f>'Первомайская 14'!D122</f>
        <v>0</v>
      </c>
      <c r="Y116" s="78">
        <f>'Первомайская 20'!D122</f>
        <v>0</v>
      </c>
      <c r="Z116" s="78">
        <f>'Второва 2'!D122</f>
        <v>0</v>
      </c>
      <c r="AA116" s="78">
        <f>'Второва 4'!D122</f>
        <v>0</v>
      </c>
      <c r="AB116" s="78">
        <f>'Второва 6'!D122</f>
        <v>0</v>
      </c>
      <c r="AC116" s="78">
        <f>'Второва 8'!D122</f>
        <v>0</v>
      </c>
      <c r="AD116" s="78">
        <f>'Второва 8 корп.1'!D122</f>
        <v>0</v>
      </c>
      <c r="AE116" s="78">
        <f>'Жулябина 8'!D122</f>
        <v>0</v>
      </c>
      <c r="AF116" s="78">
        <f t="shared" si="3"/>
        <v>0</v>
      </c>
    </row>
    <row r="117" spans="1:32" ht="15.75">
      <c r="A117" s="51"/>
      <c r="B117" s="52"/>
      <c r="C117" s="37"/>
      <c r="D117" s="77">
        <f>'Ленина 01'!D123</f>
        <v>0</v>
      </c>
      <c r="E117" s="78">
        <f>'Ленина 02'!D123</f>
        <v>0</v>
      </c>
      <c r="F117" s="77">
        <f>'Ленина 02 корп.2'!D123</f>
        <v>0</v>
      </c>
      <c r="G117" s="78">
        <f>'Ленина 02 корп.3'!D123</f>
        <v>0</v>
      </c>
      <c r="H117" s="78">
        <f>'Ленина 03'!D123</f>
        <v>0</v>
      </c>
      <c r="I117" s="78">
        <f>'Ленина 07'!D123</f>
        <v>0</v>
      </c>
      <c r="J117" s="78">
        <f>'Ленина 3 корп.2'!D123</f>
        <v>0</v>
      </c>
      <c r="K117" s="78">
        <f>'Ленина 5'!D123</f>
        <v>0</v>
      </c>
      <c r="L117" s="78">
        <f>'Ленина 9'!D123</f>
        <v>0</v>
      </c>
      <c r="M117" s="78">
        <f>'Ленина 9а'!D123</f>
        <v>0</v>
      </c>
      <c r="N117" s="78">
        <f>'Ленина 15'!D123</f>
        <v>0</v>
      </c>
      <c r="O117" s="78">
        <f>'Ленина 19'!D123</f>
        <v>0</v>
      </c>
      <c r="P117" s="78">
        <f>'Ленина 19а'!D123</f>
        <v>0</v>
      </c>
      <c r="Q117" s="78">
        <f>'Первомайская 2'!D123</f>
        <v>0</v>
      </c>
      <c r="R117" s="78">
        <f>'Первомайская 2а'!D123</f>
        <v>0</v>
      </c>
      <c r="S117" s="78">
        <f>'Первомайская 04'!D123</f>
        <v>0</v>
      </c>
      <c r="T117" s="78">
        <f>'Первомайская 04а'!D123</f>
        <v>0</v>
      </c>
      <c r="U117" s="78">
        <f>'Первомайская 04б'!D123</f>
        <v>0</v>
      </c>
      <c r="V117" s="78">
        <f>'Первомайская 06в'!D123</f>
        <v>0</v>
      </c>
      <c r="W117" s="78">
        <f>'Первомайская 08б'!D123</f>
        <v>0</v>
      </c>
      <c r="X117" s="78">
        <f>'Первомайская 14'!D123</f>
        <v>0</v>
      </c>
      <c r="Y117" s="78">
        <f>'Первомайская 20'!D123</f>
        <v>0</v>
      </c>
      <c r="Z117" s="78">
        <f>'Второва 2'!D123</f>
        <v>0</v>
      </c>
      <c r="AA117" s="78">
        <f>'Второва 4'!D123</f>
        <v>0</v>
      </c>
      <c r="AB117" s="78">
        <f>'Второва 6'!D123</f>
        <v>0</v>
      </c>
      <c r="AC117" s="78">
        <f>'Второва 8'!D123</f>
        <v>0</v>
      </c>
      <c r="AD117" s="78">
        <f>'Второва 8 корп.1'!D123</f>
        <v>0</v>
      </c>
      <c r="AE117" s="78">
        <f>'Жулябина 8'!D123</f>
        <v>0</v>
      </c>
      <c r="AF117" s="78">
        <f t="shared" si="3"/>
        <v>0</v>
      </c>
    </row>
    <row r="118" spans="1:32" ht="15.75">
      <c r="A118" s="51" t="s">
        <v>7</v>
      </c>
      <c r="B118" s="52" t="s">
        <v>169</v>
      </c>
      <c r="C118" s="37"/>
      <c r="D118" s="77">
        <f>'Ленина 01'!D124</f>
        <v>39015</v>
      </c>
      <c r="E118" s="78">
        <f>'Ленина 02'!D124</f>
        <v>99518</v>
      </c>
      <c r="F118" s="77">
        <f>'Ленина 02 корп.2'!D124</f>
        <v>66377</v>
      </c>
      <c r="G118" s="78">
        <f>'Ленина 02 корп.3'!D124</f>
        <v>75088</v>
      </c>
      <c r="H118" s="78">
        <f>'Ленина 03'!D124</f>
        <v>120392</v>
      </c>
      <c r="I118" s="78">
        <f>'Ленина 07'!D124</f>
        <v>115902</v>
      </c>
      <c r="J118" s="78">
        <f>'Ленина 3 корп.2'!D124</f>
        <v>56142</v>
      </c>
      <c r="K118" s="78">
        <f>'Ленина 5'!D124</f>
        <v>77403</v>
      </c>
      <c r="L118" s="78">
        <f>'Ленина 9'!D124</f>
        <v>25838</v>
      </c>
      <c r="M118" s="78">
        <f>'Ленина 9а'!D124</f>
        <v>26038</v>
      </c>
      <c r="N118" s="78">
        <f>'Ленина 15'!D124</f>
        <v>21698</v>
      </c>
      <c r="O118" s="78">
        <f>'Ленина 19'!D124</f>
        <v>20506</v>
      </c>
      <c r="P118" s="78">
        <f>'Ленина 19а'!D124</f>
        <v>12011</v>
      </c>
      <c r="Q118" s="78">
        <f>'Первомайская 2'!D124</f>
        <v>20436</v>
      </c>
      <c r="R118" s="78">
        <f>'Первомайская 2а'!D124</f>
        <v>20460</v>
      </c>
      <c r="S118" s="78">
        <f>'Первомайская 04'!D124</f>
        <v>39261</v>
      </c>
      <c r="T118" s="78">
        <f>'Первомайская 04а'!D124</f>
        <v>39880</v>
      </c>
      <c r="U118" s="78">
        <f>'Первомайская 04б'!D124</f>
        <v>37944</v>
      </c>
      <c r="V118" s="78">
        <f>'Первомайская 06в'!D124</f>
        <v>34157</v>
      </c>
      <c r="W118" s="78">
        <f>'Первомайская 08б'!D124</f>
        <v>34927</v>
      </c>
      <c r="X118" s="78">
        <f>'Первомайская 14'!D124</f>
        <v>25553</v>
      </c>
      <c r="Y118" s="78">
        <f>'Первомайская 20'!D124</f>
        <v>20278</v>
      </c>
      <c r="Z118" s="78">
        <f>'Второва 2'!D124</f>
        <v>17039</v>
      </c>
      <c r="AA118" s="78">
        <f>'Второва 4'!D124</f>
        <v>53021</v>
      </c>
      <c r="AB118" s="78">
        <f>'Второва 6'!D124</f>
        <v>20145</v>
      </c>
      <c r="AC118" s="78">
        <f>'Второва 8'!D124</f>
        <v>40890</v>
      </c>
      <c r="AD118" s="78">
        <f>'Второва 8 корп.1'!D124</f>
        <v>66392</v>
      </c>
      <c r="AE118" s="78">
        <f>'Жулябина 8'!D124</f>
        <v>20470</v>
      </c>
      <c r="AF118" s="78">
        <f t="shared" si="3"/>
        <v>1246781</v>
      </c>
    </row>
    <row r="119" spans="1:32" ht="15.75">
      <c r="A119" s="51" t="s">
        <v>7</v>
      </c>
      <c r="B119" s="52" t="s">
        <v>170</v>
      </c>
      <c r="C119" s="37"/>
      <c r="D119" s="77">
        <f>'Ленина 01'!D125</f>
        <v>538337.28</v>
      </c>
      <c r="E119" s="78">
        <f>'Ленина 02'!D125</f>
        <v>0</v>
      </c>
      <c r="F119" s="77">
        <f>'Ленина 02 корп.2'!D125</f>
        <v>194352</v>
      </c>
      <c r="G119" s="78">
        <f>'Ленина 02 корп.3'!D125</f>
        <v>474631.63</v>
      </c>
      <c r="H119" s="78">
        <f>'Ленина 03'!D125</f>
        <v>562912.64</v>
      </c>
      <c r="I119" s="78">
        <f>'Ленина 07'!D125</f>
        <v>246021.15000000002</v>
      </c>
      <c r="J119" s="78">
        <f>'Ленина 3 корп.2'!D125</f>
        <v>517126.55</v>
      </c>
      <c r="K119" s="78">
        <f>'Ленина 5'!D125</f>
        <v>787442.22</v>
      </c>
      <c r="L119" s="78">
        <f>'Ленина 9'!D125</f>
        <v>56068.399999999994</v>
      </c>
      <c r="M119" s="78">
        <f>'Ленина 9а'!D125</f>
        <v>107119.6</v>
      </c>
      <c r="N119" s="78">
        <f>'Ленина 15'!D125</f>
        <v>135269.9</v>
      </c>
      <c r="O119" s="78">
        <f>'Ленина 19'!D125</f>
        <v>283170.72</v>
      </c>
      <c r="P119" s="78">
        <f>'Ленина 19а'!D125</f>
        <v>63558.18</v>
      </c>
      <c r="Q119" s="78">
        <f>'Первомайская 2'!D125</f>
        <v>34124.270000000004</v>
      </c>
      <c r="R119" s="78">
        <f>'Первомайская 2а'!D125</f>
        <v>0</v>
      </c>
      <c r="S119" s="78">
        <f>'Первомайская 04'!D125</f>
        <v>34253.13</v>
      </c>
      <c r="T119" s="78">
        <f>'Первомайская 04а'!D125</f>
        <v>23551.67</v>
      </c>
      <c r="U119" s="78">
        <f>'Первомайская 04б'!D125</f>
        <v>93506.31</v>
      </c>
      <c r="V119" s="78">
        <f>'Первомайская 06в'!D125</f>
        <v>85875.35</v>
      </c>
      <c r="W119" s="78">
        <f>'Первомайская 08б'!D125</f>
        <v>43770.34</v>
      </c>
      <c r="X119" s="78">
        <f>'Первомайская 14'!D125</f>
        <v>162928.41</v>
      </c>
      <c r="Y119" s="78">
        <f>'Первомайская 20'!D125</f>
        <v>0</v>
      </c>
      <c r="Z119" s="78">
        <f>'Второва 2'!D125</f>
        <v>8865.32</v>
      </c>
      <c r="AA119" s="78">
        <f>'Второва 4'!D125</f>
        <v>33038.82</v>
      </c>
      <c r="AB119" s="78">
        <f>'Второва 6'!D125</f>
        <v>33896.2</v>
      </c>
      <c r="AC119" s="78">
        <f>'Второва 8'!D125</f>
        <v>0</v>
      </c>
      <c r="AD119" s="78">
        <f>'Второва 8 корп.1'!D125</f>
        <v>372434.47</v>
      </c>
      <c r="AE119" s="78">
        <f>'Жулябина 8'!D125</f>
        <v>74629.28</v>
      </c>
      <c r="AF119" s="78">
        <f t="shared" si="3"/>
        <v>4966883.840000001</v>
      </c>
    </row>
    <row r="120" spans="1:32" ht="15.75">
      <c r="A120" s="51"/>
      <c r="B120" s="52" t="s">
        <v>190</v>
      </c>
      <c r="C120" s="37"/>
      <c r="D120" s="77">
        <f>'Ленина 01'!D126</f>
        <v>440692</v>
      </c>
      <c r="E120" s="78">
        <f>'Ленина 02'!D126</f>
        <v>0</v>
      </c>
      <c r="F120" s="77">
        <f>'Ленина 02 корп.2'!D126</f>
        <v>194352</v>
      </c>
      <c r="G120" s="78">
        <f>'Ленина 02 корп.3'!D126</f>
        <v>61091</v>
      </c>
      <c r="H120" s="78">
        <f>'Ленина 03'!D126</f>
        <v>85467</v>
      </c>
      <c r="I120" s="78">
        <f>'Ленина 07'!D126</f>
        <v>4440.45</v>
      </c>
      <c r="J120" s="78">
        <f>'Ленина 3 корп.2'!D126</f>
        <v>255171</v>
      </c>
      <c r="K120" s="78">
        <f>'Ленина 5'!D126</f>
        <v>248183</v>
      </c>
      <c r="L120" s="78">
        <f>'Ленина 9'!D126</f>
        <v>17005.09</v>
      </c>
      <c r="M120" s="78">
        <f>'Ленина 9а'!D126</f>
        <v>26880</v>
      </c>
      <c r="N120" s="78">
        <f>'Ленина 15'!D126</f>
        <v>90344.64</v>
      </c>
      <c r="O120" s="78">
        <f>'Ленина 19'!D126</f>
        <v>131255</v>
      </c>
      <c r="P120" s="78">
        <f>'Ленина 19а'!D126</f>
        <v>53746</v>
      </c>
      <c r="Q120" s="78">
        <f>'Первомайская 2'!D126</f>
        <v>23137</v>
      </c>
      <c r="R120" s="78">
        <f>'Первомайская 2а'!D126</f>
        <v>0</v>
      </c>
      <c r="S120" s="78">
        <f>'Первомайская 04'!D126</f>
        <v>26880</v>
      </c>
      <c r="T120" s="78">
        <f>'Первомайская 04а'!D126</f>
        <v>20953.85</v>
      </c>
      <c r="U120" s="78">
        <f>'Первомайская 04б'!D126</f>
        <v>93506.31</v>
      </c>
      <c r="V120" s="78">
        <f>'Первомайская 06в'!D126</f>
        <v>85875.35</v>
      </c>
      <c r="W120" s="78">
        <f>'Первомайская 08б'!D126</f>
        <v>43770.34</v>
      </c>
      <c r="X120" s="78">
        <f>'Первомайская 14'!D126</f>
        <v>48959</v>
      </c>
      <c r="Y120" s="78">
        <f>'Первомайская 20'!D126</f>
        <v>0</v>
      </c>
      <c r="Z120" s="78">
        <f>'Второва 2'!D126</f>
        <v>8865.32</v>
      </c>
      <c r="AA120" s="78">
        <f>'Второва 4'!D126</f>
        <v>33038.82</v>
      </c>
      <c r="AB120" s="78">
        <f>'Второва 6'!D126</f>
        <v>33896.2</v>
      </c>
      <c r="AC120" s="78">
        <f>'Второва 8'!D126</f>
        <v>0</v>
      </c>
      <c r="AD120" s="78">
        <f>'Второва 8 корп.1'!D126</f>
        <v>42154</v>
      </c>
      <c r="AE120" s="78">
        <f>'Жулябина 8'!D126</f>
        <v>38630</v>
      </c>
      <c r="AF120" s="78">
        <f t="shared" si="3"/>
        <v>2108293.37</v>
      </c>
    </row>
    <row r="121" spans="1:32" ht="15.75">
      <c r="A121" s="51"/>
      <c r="B121" s="52"/>
      <c r="C121" s="37"/>
      <c r="D121" s="77">
        <f>'Ленина 01'!D127</f>
        <v>35142.38</v>
      </c>
      <c r="E121" s="78">
        <f>'Ленина 02'!D127</f>
        <v>0</v>
      </c>
      <c r="F121" s="77">
        <f>'Ленина 02 корп.2'!D127</f>
        <v>0</v>
      </c>
      <c r="G121" s="78">
        <f>'Ленина 02 корп.3'!D127</f>
        <v>173620</v>
      </c>
      <c r="H121" s="78">
        <f>'Ленина 03'!D127</f>
        <v>26953</v>
      </c>
      <c r="I121" s="78">
        <f>'Ленина 07'!D127</f>
        <v>241580.7</v>
      </c>
      <c r="J121" s="78">
        <f>'Ленина 3 корп.2'!D127</f>
        <v>94689.56</v>
      </c>
      <c r="K121" s="78">
        <f>'Ленина 5'!D127</f>
        <v>47009</v>
      </c>
      <c r="L121" s="78">
        <f>'Ленина 9'!D127</f>
        <v>39063.31</v>
      </c>
      <c r="M121" s="78">
        <f>'Ленина 9а'!D127</f>
        <v>18049.46</v>
      </c>
      <c r="N121" s="78">
        <f>'Ленина 15'!D127</f>
        <v>38428.51</v>
      </c>
      <c r="O121" s="78">
        <f>'Ленина 19'!D127</f>
        <v>81887.93</v>
      </c>
      <c r="P121" s="78">
        <f>'Ленина 19а'!D127</f>
        <v>9812.18</v>
      </c>
      <c r="Q121" s="78">
        <f>'Первомайская 2'!D127</f>
        <v>10987.27</v>
      </c>
      <c r="R121" s="78">
        <f>'Первомайская 2а'!D127</f>
        <v>0</v>
      </c>
      <c r="S121" s="78">
        <f>'Первомайская 04'!D127</f>
        <v>7373.13</v>
      </c>
      <c r="T121" s="78">
        <f>'Первомайская 04а'!D127</f>
        <v>1036.73</v>
      </c>
      <c r="U121" s="78">
        <f>'Первомайская 04б'!D127</f>
        <v>0</v>
      </c>
      <c r="V121" s="78">
        <f>'Первомайская 06в'!D127</f>
        <v>0</v>
      </c>
      <c r="W121" s="78">
        <f>'Первомайская 08б'!D127</f>
        <v>0</v>
      </c>
      <c r="X121" s="78">
        <f>'Первомайская 14'!D127</f>
        <v>92519.83</v>
      </c>
      <c r="Y121" s="78">
        <f>'Первомайская 20'!D127</f>
        <v>0</v>
      </c>
      <c r="Z121" s="78">
        <f>'Второва 2'!D127</f>
        <v>0</v>
      </c>
      <c r="AA121" s="78">
        <f>'Второва 4'!D127</f>
        <v>0</v>
      </c>
      <c r="AB121" s="78">
        <f>'Второва 6'!D127</f>
        <v>0</v>
      </c>
      <c r="AC121" s="78">
        <f>'Второва 8'!D127</f>
        <v>0</v>
      </c>
      <c r="AD121" s="78">
        <f>'Второва 8 корп.1'!D127</f>
        <v>37861</v>
      </c>
      <c r="AE121" s="78">
        <f>'Жулябина 8'!D127</f>
        <v>3086.2</v>
      </c>
      <c r="AF121" s="78">
        <f t="shared" si="3"/>
        <v>959100.1899999998</v>
      </c>
    </row>
    <row r="122" spans="1:32" ht="15.75">
      <c r="A122" s="51"/>
      <c r="B122" s="52"/>
      <c r="C122" s="37"/>
      <c r="D122" s="77">
        <f>'Ленина 01'!D128</f>
        <v>62502.9</v>
      </c>
      <c r="E122" s="78">
        <f>'Ленина 02'!D128</f>
        <v>0</v>
      </c>
      <c r="F122" s="77">
        <f>'Ленина 02 корп.2'!D128</f>
        <v>0</v>
      </c>
      <c r="G122" s="78">
        <f>'Ленина 02 корп.3'!D128</f>
        <v>222712</v>
      </c>
      <c r="H122" s="78">
        <f>'Ленина 03'!D128</f>
        <v>41059</v>
      </c>
      <c r="I122" s="78">
        <f>'Ленина 07'!D128</f>
        <v>0</v>
      </c>
      <c r="J122" s="78">
        <f>'Ленина 3 корп.2'!D128</f>
        <v>158935.66</v>
      </c>
      <c r="K122" s="78">
        <f>'Ленина 5'!D128</f>
        <v>221000.5</v>
      </c>
      <c r="L122" s="78">
        <f>'Ленина 9'!D128</f>
        <v>0</v>
      </c>
      <c r="M122" s="78">
        <f>'Ленина 9а'!D128</f>
        <v>47536.83</v>
      </c>
      <c r="N122" s="78">
        <f>'Ленина 15'!D128</f>
        <v>6496.75</v>
      </c>
      <c r="O122" s="78">
        <f>'Ленина 19'!D128</f>
        <v>70027.79</v>
      </c>
      <c r="P122" s="78">
        <f>'Ленина 19а'!D128</f>
        <v>0</v>
      </c>
      <c r="Q122" s="78">
        <f>'Первомайская 2'!D128</f>
        <v>0</v>
      </c>
      <c r="R122" s="78">
        <f>'Первомайская 2а'!D128</f>
        <v>0</v>
      </c>
      <c r="S122" s="78">
        <f>'Первомайская 04'!D128</f>
        <v>0</v>
      </c>
      <c r="T122" s="78">
        <f>'Первомайская 04а'!D128</f>
        <v>1561.09</v>
      </c>
      <c r="U122" s="78">
        <f>'Первомайская 04б'!D128</f>
        <v>0</v>
      </c>
      <c r="V122" s="78">
        <f>'Первомайская 06в'!D128</f>
        <v>0</v>
      </c>
      <c r="W122" s="78">
        <f>'Первомайская 08б'!D128</f>
        <v>0</v>
      </c>
      <c r="X122" s="78">
        <f>'Первомайская 14'!D128</f>
        <v>8522.4</v>
      </c>
      <c r="Y122" s="78">
        <f>'Первомайская 20'!D128</f>
        <v>0</v>
      </c>
      <c r="Z122" s="78">
        <f>'Второва 2'!D128</f>
        <v>0</v>
      </c>
      <c r="AA122" s="78">
        <f>'Второва 4'!D128</f>
        <v>0</v>
      </c>
      <c r="AB122" s="78">
        <f>'Второва 6'!D128</f>
        <v>0</v>
      </c>
      <c r="AC122" s="78">
        <f>'Второва 8'!D128</f>
        <v>0</v>
      </c>
      <c r="AD122" s="78">
        <f>'Второва 8 корп.1'!D128</f>
        <v>292419.47</v>
      </c>
      <c r="AE122" s="78">
        <f>'Жулябина 8'!D128</f>
        <v>5975.43</v>
      </c>
      <c r="AF122" s="78">
        <f t="shared" si="3"/>
        <v>1138749.82</v>
      </c>
    </row>
    <row r="123" spans="1:32" ht="15.75">
      <c r="A123" s="51"/>
      <c r="B123" s="52"/>
      <c r="C123" s="37"/>
      <c r="D123" s="77">
        <f>'Ленина 01'!D129</f>
        <v>0</v>
      </c>
      <c r="E123" s="78">
        <f>'Ленина 02'!D129</f>
        <v>0</v>
      </c>
      <c r="F123" s="77">
        <f>'Ленина 02 корп.2'!D129</f>
        <v>0</v>
      </c>
      <c r="G123" s="78">
        <f>'Ленина 02 корп.3'!D129</f>
        <v>2258.84</v>
      </c>
      <c r="H123" s="78">
        <f>'Ленина 03'!D129</f>
        <v>293267.65</v>
      </c>
      <c r="I123" s="78">
        <f>'Ленина 07'!D129</f>
        <v>0</v>
      </c>
      <c r="J123" s="78">
        <f>'Ленина 3 корп.2'!D129</f>
        <v>8330.33</v>
      </c>
      <c r="K123" s="78">
        <f>'Ленина 5'!D129</f>
        <v>176526.33</v>
      </c>
      <c r="L123" s="78">
        <f>'Ленина 9'!D129</f>
        <v>0</v>
      </c>
      <c r="M123" s="78">
        <f>'Ленина 9а'!D129</f>
        <v>14653.31</v>
      </c>
      <c r="N123" s="78">
        <f>'Ленина 15'!D129</f>
        <v>0</v>
      </c>
      <c r="O123" s="78">
        <f>'Ленина 19'!D129</f>
        <v>0</v>
      </c>
      <c r="P123" s="78">
        <f>'Ленина 19а'!D129</f>
        <v>0</v>
      </c>
      <c r="Q123" s="78">
        <f>'Первомайская 2'!D129</f>
        <v>0</v>
      </c>
      <c r="R123" s="78">
        <f>'Первомайская 2а'!D129</f>
        <v>0</v>
      </c>
      <c r="S123" s="78">
        <f>'Первомайская 04'!D129</f>
        <v>0</v>
      </c>
      <c r="T123" s="78">
        <f>'Первомайская 04а'!D129</f>
        <v>0</v>
      </c>
      <c r="U123" s="78">
        <f>'Первомайская 04б'!D129</f>
        <v>0</v>
      </c>
      <c r="V123" s="78">
        <f>'Первомайская 06в'!D129</f>
        <v>0</v>
      </c>
      <c r="W123" s="78">
        <f>'Первомайская 08б'!D129</f>
        <v>0</v>
      </c>
      <c r="X123" s="78">
        <f>'Первомайская 14'!D129</f>
        <v>12927.18</v>
      </c>
      <c r="Y123" s="78">
        <f>'Первомайская 20'!D129</f>
        <v>0</v>
      </c>
      <c r="Z123" s="78">
        <f>'Второва 2'!D129</f>
        <v>0</v>
      </c>
      <c r="AA123" s="78">
        <f>'Второва 4'!D129</f>
        <v>0</v>
      </c>
      <c r="AB123" s="78">
        <f>'Второва 6'!D129</f>
        <v>0</v>
      </c>
      <c r="AC123" s="78">
        <f>'Второва 8'!D129</f>
        <v>0</v>
      </c>
      <c r="AD123" s="78">
        <f>'Второва 8 корп.1'!D129</f>
        <v>0</v>
      </c>
      <c r="AE123" s="78">
        <f>'Жулябина 8'!D129</f>
        <v>20100</v>
      </c>
      <c r="AF123" s="78">
        <f t="shared" si="3"/>
        <v>528063.64</v>
      </c>
    </row>
    <row r="124" spans="1:32" ht="15.75">
      <c r="A124" s="51"/>
      <c r="B124" s="52"/>
      <c r="C124" s="37"/>
      <c r="D124" s="77">
        <f>'Ленина 01'!D130</f>
        <v>0</v>
      </c>
      <c r="E124" s="78">
        <f>'Ленина 02'!D130</f>
        <v>0</v>
      </c>
      <c r="F124" s="77">
        <f>'Ленина 02 корп.2'!D130</f>
        <v>0</v>
      </c>
      <c r="G124" s="78">
        <f>'Ленина 02 корп.3'!D130</f>
        <v>14949.79</v>
      </c>
      <c r="H124" s="78">
        <f>'Ленина 03'!D130</f>
        <v>116165.99</v>
      </c>
      <c r="I124" s="78">
        <f>'Ленина 07'!D130</f>
        <v>0</v>
      </c>
      <c r="J124" s="78">
        <f>'Ленина 3 корп.2'!D130</f>
        <v>0</v>
      </c>
      <c r="K124" s="78">
        <f>'Ленина 5'!D130</f>
        <v>94723.39</v>
      </c>
      <c r="L124" s="78">
        <f>'Ленина 9'!D130</f>
        <v>0</v>
      </c>
      <c r="M124" s="78">
        <f>'Ленина 9а'!D130</f>
        <v>0</v>
      </c>
      <c r="N124" s="78">
        <f>'Ленина 15'!D130</f>
        <v>0</v>
      </c>
      <c r="O124" s="78">
        <f>'Ленина 19'!D130</f>
        <v>0</v>
      </c>
      <c r="P124" s="78">
        <f>'Ленина 19а'!D130</f>
        <v>0</v>
      </c>
      <c r="Q124" s="78">
        <f>'Первомайская 2'!D130</f>
        <v>0</v>
      </c>
      <c r="R124" s="78">
        <f>'Первомайская 2а'!D130</f>
        <v>0</v>
      </c>
      <c r="S124" s="78">
        <f>'Первомайская 04'!D130</f>
        <v>0</v>
      </c>
      <c r="T124" s="78">
        <f>'Первомайская 04а'!D130</f>
        <v>0</v>
      </c>
      <c r="U124" s="78">
        <f>'Первомайская 04б'!D130</f>
        <v>0</v>
      </c>
      <c r="V124" s="78">
        <f>'Первомайская 06в'!D130</f>
        <v>0</v>
      </c>
      <c r="W124" s="78">
        <f>'Первомайская 08б'!D130</f>
        <v>0</v>
      </c>
      <c r="X124" s="78">
        <f>'Первомайская 14'!D130</f>
        <v>0</v>
      </c>
      <c r="Y124" s="78">
        <f>'Первомайская 20'!D130</f>
        <v>0</v>
      </c>
      <c r="Z124" s="78">
        <f>'Второва 2'!D130</f>
        <v>0</v>
      </c>
      <c r="AA124" s="78">
        <f>'Второва 4'!D130</f>
        <v>0</v>
      </c>
      <c r="AB124" s="78">
        <f>'Второва 6'!D130</f>
        <v>0</v>
      </c>
      <c r="AC124" s="78">
        <f>'Второва 8'!D130</f>
        <v>0</v>
      </c>
      <c r="AD124" s="78">
        <f>'Второва 8 корп.1'!D130</f>
        <v>0</v>
      </c>
      <c r="AE124" s="78">
        <f>'Жулябина 8'!D130</f>
        <v>6837.65</v>
      </c>
      <c r="AF124" s="78">
        <f t="shared" si="3"/>
        <v>232676.81999999998</v>
      </c>
    </row>
    <row r="125" spans="1:32" ht="15.75">
      <c r="A125" s="51"/>
      <c r="B125" s="52"/>
      <c r="C125" s="37"/>
      <c r="D125" s="77">
        <f>'Ленина 01'!D131</f>
        <v>0</v>
      </c>
      <c r="E125" s="78">
        <f>'Ленина 02'!D131</f>
        <v>0</v>
      </c>
      <c r="F125" s="77">
        <f>'Ленина 02 корп.2'!D131</f>
        <v>0</v>
      </c>
      <c r="G125" s="78">
        <f>'Ленина 02 корп.3'!D131</f>
        <v>0</v>
      </c>
      <c r="H125" s="78">
        <f>'Ленина 03'!D131</f>
        <v>0</v>
      </c>
      <c r="I125" s="78">
        <f>'Ленина 07'!D131</f>
        <v>0</v>
      </c>
      <c r="J125" s="78">
        <f>'Ленина 3 корп.2'!D131</f>
        <v>0</v>
      </c>
      <c r="K125" s="78">
        <f>'Ленина 5'!D131</f>
        <v>0</v>
      </c>
      <c r="L125" s="78">
        <f>'Ленина 9'!D131</f>
        <v>0</v>
      </c>
      <c r="M125" s="78">
        <f>'Ленина 9а'!D131</f>
        <v>0</v>
      </c>
      <c r="N125" s="78">
        <f>'Ленина 15'!D131</f>
        <v>0</v>
      </c>
      <c r="O125" s="78">
        <f>'Ленина 19'!D131</f>
        <v>0</v>
      </c>
      <c r="P125" s="78">
        <f>'Ленина 19а'!D131</f>
        <v>0</v>
      </c>
      <c r="Q125" s="78">
        <f>'Первомайская 2'!D131</f>
        <v>0</v>
      </c>
      <c r="R125" s="78">
        <f>'Первомайская 2а'!D131</f>
        <v>0</v>
      </c>
      <c r="S125" s="78">
        <f>'Первомайская 04'!D131</f>
        <v>0</v>
      </c>
      <c r="T125" s="78">
        <f>'Первомайская 04а'!D131</f>
        <v>0</v>
      </c>
      <c r="U125" s="78">
        <f>'Первомайская 04б'!D131</f>
        <v>0</v>
      </c>
      <c r="V125" s="78">
        <f>'Первомайская 06в'!D131</f>
        <v>0</v>
      </c>
      <c r="W125" s="78">
        <f>'Первомайская 08б'!D131</f>
        <v>0</v>
      </c>
      <c r="X125" s="78">
        <f>'Первомайская 14'!D131</f>
        <v>0</v>
      </c>
      <c r="Y125" s="78">
        <f>'Первомайская 20'!D131</f>
        <v>0</v>
      </c>
      <c r="Z125" s="78">
        <f>'Второва 2'!D131</f>
        <v>0</v>
      </c>
      <c r="AA125" s="78">
        <f>'Второва 4'!D131</f>
        <v>0</v>
      </c>
      <c r="AB125" s="78">
        <f>'Второва 6'!D131</f>
        <v>0</v>
      </c>
      <c r="AC125" s="78">
        <f>'Второва 8'!D131</f>
        <v>0</v>
      </c>
      <c r="AD125" s="78">
        <f>'Второва 8 корп.1'!D131</f>
        <v>0</v>
      </c>
      <c r="AE125" s="78">
        <f>'Жулябина 8'!D131</f>
        <v>0</v>
      </c>
      <c r="AF125" s="78">
        <f t="shared" si="3"/>
        <v>0</v>
      </c>
    </row>
    <row r="126" spans="1:32" ht="15.75">
      <c r="A126" s="51"/>
      <c r="B126" s="52"/>
      <c r="C126" s="37"/>
      <c r="D126" s="77">
        <f>'Ленина 01'!D132</f>
        <v>0</v>
      </c>
      <c r="E126" s="78">
        <f>'Ленина 02'!D132</f>
        <v>0</v>
      </c>
      <c r="F126" s="77">
        <f>'Ленина 02 корп.2'!D132</f>
        <v>0</v>
      </c>
      <c r="G126" s="78">
        <f>'Ленина 02 корп.3'!D132</f>
        <v>0</v>
      </c>
      <c r="H126" s="78">
        <f>'Ленина 03'!D132</f>
        <v>0</v>
      </c>
      <c r="I126" s="78">
        <f>'Ленина 07'!D132</f>
        <v>0</v>
      </c>
      <c r="J126" s="78">
        <f>'Ленина 3 корп.2'!D132</f>
        <v>0</v>
      </c>
      <c r="K126" s="78">
        <f>'Ленина 5'!D132</f>
        <v>0</v>
      </c>
      <c r="L126" s="78">
        <f>'Ленина 9'!D132</f>
        <v>0</v>
      </c>
      <c r="M126" s="78">
        <f>'Ленина 9а'!D132</f>
        <v>0</v>
      </c>
      <c r="N126" s="78">
        <f>'Ленина 15'!D132</f>
        <v>0</v>
      </c>
      <c r="O126" s="78">
        <f>'Ленина 19'!D132</f>
        <v>0</v>
      </c>
      <c r="P126" s="78">
        <f>'Ленина 19а'!D132</f>
        <v>0</v>
      </c>
      <c r="Q126" s="78">
        <f>'Первомайская 2'!D132</f>
        <v>0</v>
      </c>
      <c r="R126" s="78">
        <f>'Первомайская 2а'!D132</f>
        <v>0</v>
      </c>
      <c r="S126" s="78">
        <f>'Первомайская 04'!D132</f>
        <v>0</v>
      </c>
      <c r="T126" s="78">
        <f>'Первомайская 04а'!D132</f>
        <v>0</v>
      </c>
      <c r="U126" s="78">
        <f>'Первомайская 04б'!D132</f>
        <v>0</v>
      </c>
      <c r="V126" s="78">
        <f>'Первомайская 06в'!D132</f>
        <v>0</v>
      </c>
      <c r="W126" s="78">
        <f>'Первомайская 08б'!D132</f>
        <v>0</v>
      </c>
      <c r="X126" s="78">
        <f>'Первомайская 14'!D132</f>
        <v>0</v>
      </c>
      <c r="Y126" s="78">
        <f>'Первомайская 20'!D132</f>
        <v>0</v>
      </c>
      <c r="Z126" s="78">
        <f>'Второва 2'!D132</f>
        <v>0</v>
      </c>
      <c r="AA126" s="78">
        <f>'Второва 4'!D132</f>
        <v>0</v>
      </c>
      <c r="AB126" s="78">
        <f>'Второва 6'!D132</f>
        <v>0</v>
      </c>
      <c r="AC126" s="78">
        <f>'Второва 8'!D132</f>
        <v>0</v>
      </c>
      <c r="AD126" s="78">
        <f>'Второва 8 корп.1'!D132</f>
        <v>0</v>
      </c>
      <c r="AE126" s="78">
        <f>'Жулябина 8'!D132</f>
        <v>0</v>
      </c>
      <c r="AF126" s="78">
        <f t="shared" si="3"/>
        <v>0</v>
      </c>
    </row>
    <row r="127" spans="1:32" ht="15.75">
      <c r="A127" s="51"/>
      <c r="B127" s="52"/>
      <c r="C127" s="37"/>
      <c r="D127" s="77">
        <f>'Ленина 01'!D133</f>
        <v>0</v>
      </c>
      <c r="E127" s="78">
        <f>'Ленина 02'!D133</f>
        <v>0</v>
      </c>
      <c r="F127" s="77">
        <f>'Ленина 02 корп.2'!D133</f>
        <v>0</v>
      </c>
      <c r="G127" s="78">
        <f>'Ленина 02 корп.3'!D133</f>
        <v>0</v>
      </c>
      <c r="H127" s="78">
        <f>'Ленина 03'!D133</f>
        <v>0</v>
      </c>
      <c r="I127" s="78">
        <f>'Ленина 07'!D133</f>
        <v>0</v>
      </c>
      <c r="J127" s="78">
        <f>'Ленина 3 корп.2'!D133</f>
        <v>0</v>
      </c>
      <c r="K127" s="78">
        <f>'Ленина 5'!D133</f>
        <v>0</v>
      </c>
      <c r="L127" s="78">
        <f>'Ленина 9'!D133</f>
        <v>0</v>
      </c>
      <c r="M127" s="78">
        <f>'Ленина 9а'!D133</f>
        <v>0</v>
      </c>
      <c r="N127" s="78">
        <f>'Ленина 15'!D133</f>
        <v>0</v>
      </c>
      <c r="O127" s="78">
        <f>'Ленина 19'!D133</f>
        <v>0</v>
      </c>
      <c r="P127" s="78">
        <f>'Ленина 19а'!D133</f>
        <v>0</v>
      </c>
      <c r="Q127" s="78">
        <f>'Первомайская 2'!D133</f>
        <v>0</v>
      </c>
      <c r="R127" s="78">
        <f>'Первомайская 2а'!D133</f>
        <v>0</v>
      </c>
      <c r="S127" s="78">
        <f>'Первомайская 04'!D133</f>
        <v>0</v>
      </c>
      <c r="T127" s="78">
        <f>'Первомайская 04а'!D133</f>
        <v>0</v>
      </c>
      <c r="U127" s="78">
        <f>'Первомайская 04б'!D133</f>
        <v>0</v>
      </c>
      <c r="V127" s="78">
        <f>'Первомайская 06в'!D133</f>
        <v>0</v>
      </c>
      <c r="W127" s="78">
        <f>'Первомайская 08б'!D133</f>
        <v>0</v>
      </c>
      <c r="X127" s="78">
        <f>'Первомайская 14'!D133</f>
        <v>0</v>
      </c>
      <c r="Y127" s="78">
        <f>'Первомайская 20'!D133</f>
        <v>0</v>
      </c>
      <c r="Z127" s="78">
        <f>'Второва 2'!D133</f>
        <v>0</v>
      </c>
      <c r="AA127" s="78">
        <f>'Второва 4'!D133</f>
        <v>0</v>
      </c>
      <c r="AB127" s="78">
        <f>'Второва 6'!D133</f>
        <v>0</v>
      </c>
      <c r="AC127" s="78">
        <f>'Второва 8'!D133</f>
        <v>0</v>
      </c>
      <c r="AD127" s="78">
        <f>'Второва 8 корп.1'!D133</f>
        <v>0</v>
      </c>
      <c r="AE127" s="78">
        <f>'Жулябина 8'!D133</f>
        <v>0</v>
      </c>
      <c r="AF127" s="78">
        <f t="shared" si="3"/>
        <v>0</v>
      </c>
    </row>
    <row r="128" spans="1:32" ht="15.75">
      <c r="A128" s="51"/>
      <c r="B128" s="52"/>
      <c r="C128" s="37"/>
      <c r="D128" s="77">
        <f>'Ленина 01'!D134</f>
        <v>0</v>
      </c>
      <c r="E128" s="78">
        <f>'Ленина 02'!D134</f>
        <v>0</v>
      </c>
      <c r="F128" s="77">
        <f>'Ленина 02 корп.2'!D134</f>
        <v>0</v>
      </c>
      <c r="G128" s="78">
        <f>'Ленина 02 корп.3'!D134</f>
        <v>0</v>
      </c>
      <c r="H128" s="78">
        <f>'Ленина 03'!D134</f>
        <v>0</v>
      </c>
      <c r="I128" s="78">
        <f>'Ленина 07'!D134</f>
        <v>0</v>
      </c>
      <c r="J128" s="78">
        <f>'Ленина 3 корп.2'!D134</f>
        <v>0</v>
      </c>
      <c r="K128" s="78">
        <f>'Ленина 5'!D134</f>
        <v>0</v>
      </c>
      <c r="L128" s="78">
        <f>'Ленина 9'!D134</f>
        <v>0</v>
      </c>
      <c r="M128" s="78">
        <f>'Ленина 9а'!D134</f>
        <v>0</v>
      </c>
      <c r="N128" s="78">
        <f>'Ленина 15'!D134</f>
        <v>0</v>
      </c>
      <c r="O128" s="78">
        <f>'Ленина 19'!D134</f>
        <v>0</v>
      </c>
      <c r="P128" s="78">
        <f>'Ленина 19а'!D134</f>
        <v>0</v>
      </c>
      <c r="Q128" s="78">
        <f>'Первомайская 2'!D134</f>
        <v>0</v>
      </c>
      <c r="R128" s="78">
        <f>'Первомайская 2а'!D134</f>
        <v>0</v>
      </c>
      <c r="S128" s="78">
        <f>'Первомайская 04'!D134</f>
        <v>0</v>
      </c>
      <c r="T128" s="78">
        <f>'Первомайская 04а'!D134</f>
        <v>0</v>
      </c>
      <c r="U128" s="78">
        <f>'Первомайская 04б'!D134</f>
        <v>0</v>
      </c>
      <c r="V128" s="78">
        <f>'Первомайская 06в'!D134</f>
        <v>0</v>
      </c>
      <c r="W128" s="78">
        <f>'Первомайская 08б'!D134</f>
        <v>0</v>
      </c>
      <c r="X128" s="78">
        <f>'Первомайская 14'!D134</f>
        <v>0</v>
      </c>
      <c r="Y128" s="78">
        <f>'Первомайская 20'!D134</f>
        <v>0</v>
      </c>
      <c r="Z128" s="78">
        <f>'Второва 2'!D134</f>
        <v>0</v>
      </c>
      <c r="AA128" s="78">
        <f>'Второва 4'!D134</f>
        <v>0</v>
      </c>
      <c r="AB128" s="78">
        <f>'Второва 6'!D134</f>
        <v>0</v>
      </c>
      <c r="AC128" s="78">
        <f>'Второва 8'!D134</f>
        <v>0</v>
      </c>
      <c r="AD128" s="78">
        <f>'Второва 8 корп.1'!D134</f>
        <v>0</v>
      </c>
      <c r="AE128" s="78">
        <f>'Жулябина 8'!D134</f>
        <v>0</v>
      </c>
      <c r="AF128" s="78">
        <f t="shared" si="3"/>
        <v>0</v>
      </c>
    </row>
    <row r="129" spans="1:32" ht="15.75">
      <c r="A129" s="51"/>
      <c r="B129" s="52"/>
      <c r="C129" s="37"/>
      <c r="D129" s="77">
        <f>'Ленина 01'!D135</f>
        <v>0</v>
      </c>
      <c r="E129" s="78">
        <f>'Ленина 02'!D135</f>
        <v>0</v>
      </c>
      <c r="F129" s="77">
        <f>'Ленина 02 корп.2'!D135</f>
        <v>0</v>
      </c>
      <c r="G129" s="78">
        <f>'Ленина 02 корп.3'!D135</f>
        <v>0</v>
      </c>
      <c r="H129" s="78">
        <f>'Ленина 03'!D135</f>
        <v>0</v>
      </c>
      <c r="I129" s="78">
        <f>'Ленина 07'!D135</f>
        <v>0</v>
      </c>
      <c r="J129" s="78">
        <f>'Ленина 3 корп.2'!D135</f>
        <v>0</v>
      </c>
      <c r="K129" s="78">
        <f>'Ленина 5'!D135</f>
        <v>0</v>
      </c>
      <c r="L129" s="78">
        <f>'Ленина 9'!D135</f>
        <v>0</v>
      </c>
      <c r="M129" s="78">
        <f>'Ленина 9а'!D135</f>
        <v>0</v>
      </c>
      <c r="N129" s="78">
        <f>'Ленина 15'!D135</f>
        <v>0</v>
      </c>
      <c r="O129" s="78">
        <f>'Ленина 19'!D135</f>
        <v>0</v>
      </c>
      <c r="P129" s="78">
        <f>'Ленина 19а'!D135</f>
        <v>0</v>
      </c>
      <c r="Q129" s="78">
        <f>'Первомайская 2'!D135</f>
        <v>0</v>
      </c>
      <c r="R129" s="78">
        <f>'Первомайская 2а'!D135</f>
        <v>0</v>
      </c>
      <c r="S129" s="78">
        <f>'Первомайская 04'!D135</f>
        <v>0</v>
      </c>
      <c r="T129" s="78">
        <f>'Первомайская 04а'!D135</f>
        <v>0</v>
      </c>
      <c r="U129" s="78">
        <f>'Первомайская 04б'!D135</f>
        <v>0</v>
      </c>
      <c r="V129" s="78">
        <f>'Первомайская 06в'!D135</f>
        <v>0</v>
      </c>
      <c r="W129" s="78">
        <f>'Первомайская 08б'!D135</f>
        <v>0</v>
      </c>
      <c r="X129" s="78">
        <f>'Первомайская 14'!D135</f>
        <v>0</v>
      </c>
      <c r="Y129" s="78">
        <f>'Первомайская 20'!D135</f>
        <v>0</v>
      </c>
      <c r="Z129" s="78">
        <f>'Второва 2'!D135</f>
        <v>0</v>
      </c>
      <c r="AA129" s="78">
        <f>'Второва 4'!D135</f>
        <v>0</v>
      </c>
      <c r="AB129" s="78">
        <f>'Второва 6'!D135</f>
        <v>0</v>
      </c>
      <c r="AC129" s="78">
        <f>'Второва 8'!D135</f>
        <v>0</v>
      </c>
      <c r="AD129" s="78">
        <f>'Второва 8 корп.1'!D135</f>
        <v>0</v>
      </c>
      <c r="AE129" s="78">
        <f>'Жулябина 8'!D135</f>
        <v>0</v>
      </c>
      <c r="AF129" s="78">
        <f t="shared" si="3"/>
        <v>0</v>
      </c>
    </row>
    <row r="130" spans="1:32" ht="15.75">
      <c r="A130" s="51" t="s">
        <v>7</v>
      </c>
      <c r="B130" s="53" t="s">
        <v>171</v>
      </c>
      <c r="C130" s="37"/>
      <c r="D130" s="77">
        <f>'Ленина 01'!D136</f>
        <v>38049</v>
      </c>
      <c r="E130" s="78">
        <f>'Ленина 02'!D136</f>
        <v>97052</v>
      </c>
      <c r="F130" s="77">
        <f>'Ленина 02 корп.2'!D136</f>
        <v>64734</v>
      </c>
      <c r="G130" s="78">
        <f>'Ленина 02 корп.3'!D136</f>
        <v>73227</v>
      </c>
      <c r="H130" s="78">
        <f>'Ленина 03'!D136</f>
        <v>117411</v>
      </c>
      <c r="I130" s="78">
        <f>'Ленина 07'!D136</f>
        <v>113034</v>
      </c>
      <c r="J130" s="78">
        <f>'Ленина 3 корп.2'!D136</f>
        <v>54752</v>
      </c>
      <c r="K130" s="78">
        <f>'Ленина 5'!D136</f>
        <v>75487</v>
      </c>
      <c r="L130" s="78">
        <f>'Ленина 9'!D136</f>
        <v>25198</v>
      </c>
      <c r="M130" s="78">
        <f>'Ленина 9а'!D136</f>
        <v>25393</v>
      </c>
      <c r="N130" s="78">
        <f>'Ленина 15'!D136</f>
        <v>21160</v>
      </c>
      <c r="O130" s="78">
        <f>'Ленина 19'!D136</f>
        <v>19997</v>
      </c>
      <c r="P130" s="78">
        <f>'Ленина 19а'!D136</f>
        <v>11714</v>
      </c>
      <c r="Q130" s="78">
        <f>'Первомайская 2'!D136</f>
        <v>19930</v>
      </c>
      <c r="R130" s="78">
        <f>'Первомайская 2а'!D136</f>
        <v>19953</v>
      </c>
      <c r="S130" s="78">
        <f>'Первомайская 04'!D136</f>
        <v>38290</v>
      </c>
      <c r="T130" s="78">
        <f>'Первомайская 04а'!D136</f>
        <v>38892</v>
      </c>
      <c r="U130" s="78">
        <f>'Первомайская 04б'!D136</f>
        <v>37005</v>
      </c>
      <c r="V130" s="78">
        <f>'Первомайская 06в'!D136</f>
        <v>33312</v>
      </c>
      <c r="W130" s="78">
        <f>'Первомайская 08б'!D136</f>
        <v>34061</v>
      </c>
      <c r="X130" s="78">
        <f>'Первомайская 14'!D136</f>
        <v>24920</v>
      </c>
      <c r="Y130" s="78">
        <f>'Первомайская 20'!D136</f>
        <v>19777</v>
      </c>
      <c r="Z130" s="78">
        <f>'Второва 2'!D136</f>
        <v>16616</v>
      </c>
      <c r="AA130" s="78">
        <f>'Второва 4'!D136</f>
        <v>51708</v>
      </c>
      <c r="AB130" s="78">
        <f>'Второва 6'!D136</f>
        <v>19645</v>
      </c>
      <c r="AC130" s="78">
        <f>'Второва 8'!D136</f>
        <v>39878</v>
      </c>
      <c r="AD130" s="78">
        <f>'Второва 8 корп.1'!D136</f>
        <v>64747</v>
      </c>
      <c r="AE130" s="78">
        <f>'Жулябина 8'!D136</f>
        <v>19964</v>
      </c>
      <c r="AF130" s="78">
        <f t="shared" si="3"/>
        <v>1215906</v>
      </c>
    </row>
    <row r="131" spans="1:32" ht="15.75">
      <c r="A131" s="51"/>
      <c r="B131" s="54" t="s">
        <v>172</v>
      </c>
      <c r="C131" s="37"/>
      <c r="D131" s="77">
        <f>'Ленина 01'!D137</f>
        <v>2813</v>
      </c>
      <c r="E131" s="78">
        <f>'Ленина 02'!D137</f>
        <v>7175</v>
      </c>
      <c r="F131" s="77">
        <f>'Ленина 02 корп.2'!D137</f>
        <v>4786</v>
      </c>
      <c r="G131" s="78">
        <f>'Ленина 02 корп.3'!D137</f>
        <v>5414</v>
      </c>
      <c r="H131" s="78">
        <f>'Ленина 03'!D137</f>
        <v>8680</v>
      </c>
      <c r="I131" s="78">
        <f>'Ленина 07'!D137</f>
        <v>8357</v>
      </c>
      <c r="J131" s="78">
        <f>'Ленина 3 корп.2'!D137</f>
        <v>4048</v>
      </c>
      <c r="K131" s="78">
        <f>'Ленина 5'!D137</f>
        <v>5581</v>
      </c>
      <c r="L131" s="78">
        <f>'Ленина 9'!D137</f>
        <v>1863</v>
      </c>
      <c r="M131" s="78">
        <f>'Ленина 9а'!D137</f>
        <v>1877</v>
      </c>
      <c r="N131" s="78">
        <f>'Ленина 15'!D137</f>
        <v>1564</v>
      </c>
      <c r="O131" s="78">
        <f>'Ленина 19'!D137</f>
        <v>1478</v>
      </c>
      <c r="P131" s="78">
        <f>'Ленина 19а'!D137</f>
        <v>866</v>
      </c>
      <c r="Q131" s="78">
        <f>'Первомайская 2'!D137</f>
        <v>1473</v>
      </c>
      <c r="R131" s="78">
        <f>'Первомайская 2а'!D137</f>
        <v>1475</v>
      </c>
      <c r="S131" s="78">
        <f>'Первомайская 04'!D137</f>
        <v>2831</v>
      </c>
      <c r="T131" s="78">
        <f>'Первомайская 04а'!D137</f>
        <v>2875</v>
      </c>
      <c r="U131" s="78">
        <f>'Первомайская 04б'!D137</f>
        <v>2736</v>
      </c>
      <c r="V131" s="78">
        <f>'Первомайская 06в'!D137</f>
        <v>2463</v>
      </c>
      <c r="W131" s="78">
        <f>'Первомайская 08б'!D137</f>
        <v>2518</v>
      </c>
      <c r="X131" s="78">
        <f>'Первомайская 14'!D137</f>
        <v>1842</v>
      </c>
      <c r="Y131" s="78">
        <f>'Первомайская 20'!D137</f>
        <v>1462</v>
      </c>
      <c r="Z131" s="78">
        <f>'Второва 2'!D137</f>
        <v>1228</v>
      </c>
      <c r="AA131" s="78">
        <f>'Второва 4'!D137</f>
        <v>3823</v>
      </c>
      <c r="AB131" s="78">
        <f>'Второва 6'!D137</f>
        <v>1452</v>
      </c>
      <c r="AC131" s="78">
        <f>'Второва 8'!D137</f>
        <v>2948</v>
      </c>
      <c r="AD131" s="78">
        <f>'Второва 8 корп.1'!D137</f>
        <v>4787</v>
      </c>
      <c r="AE131" s="78">
        <f>'Жулябина 8'!D137</f>
        <v>1476</v>
      </c>
      <c r="AF131" s="78">
        <f t="shared" si="3"/>
        <v>89891</v>
      </c>
    </row>
    <row r="132" spans="1:32" ht="15.75">
      <c r="A132" s="51"/>
      <c r="B132" s="54" t="s">
        <v>173</v>
      </c>
      <c r="C132" s="37"/>
      <c r="D132" s="77">
        <f>'Ленина 01'!D138</f>
        <v>8480</v>
      </c>
      <c r="E132" s="78">
        <f>'Ленина 02'!D138</f>
        <v>21630</v>
      </c>
      <c r="F132" s="77">
        <f>'Ленина 02 корп.2'!D138</f>
        <v>14427</v>
      </c>
      <c r="G132" s="78">
        <f>'Ленина 02 корп.3'!D138</f>
        <v>16320</v>
      </c>
      <c r="H132" s="78">
        <f>'Ленина 03'!D138</f>
        <v>26168</v>
      </c>
      <c r="I132" s="78">
        <f>'Ленина 07'!D138</f>
        <v>25192</v>
      </c>
      <c r="J132" s="78">
        <f>'Ленина 3 корп.2'!D138</f>
        <v>12203</v>
      </c>
      <c r="K132" s="78">
        <f>'Ленина 5'!D138</f>
        <v>16824</v>
      </c>
      <c r="L132" s="78">
        <f>'Ленина 9'!D138</f>
        <v>5616</v>
      </c>
      <c r="M132" s="78">
        <f>'Ленина 9а'!D138</f>
        <v>5659</v>
      </c>
      <c r="N132" s="78">
        <f>'Ленина 15'!D138</f>
        <v>4716</v>
      </c>
      <c r="O132" s="78">
        <f>'Ленина 19'!D138</f>
        <v>4457</v>
      </c>
      <c r="P132" s="78">
        <f>'Ленина 19а'!D138</f>
        <v>2611</v>
      </c>
      <c r="Q132" s="78">
        <f>'Первомайская 2'!D138</f>
        <v>4442</v>
      </c>
      <c r="R132" s="78">
        <f>'Первомайская 2а'!D138</f>
        <v>4447</v>
      </c>
      <c r="S132" s="78">
        <f>'Первомайская 04'!D138</f>
        <v>8534</v>
      </c>
      <c r="T132" s="78">
        <f>'Первомайская 04а'!D138</f>
        <v>8668</v>
      </c>
      <c r="U132" s="78">
        <f>'Первомайская 04б'!D138</f>
        <v>8247</v>
      </c>
      <c r="V132" s="78">
        <f>'Первомайская 06в'!D138</f>
        <v>7424</v>
      </c>
      <c r="W132" s="78">
        <f>'Первомайская 08б'!D138</f>
        <v>7591</v>
      </c>
      <c r="X132" s="78">
        <f>'Первомайская 14'!D138</f>
        <v>5554</v>
      </c>
      <c r="Y132" s="78">
        <f>'Первомайская 20'!D138</f>
        <v>4408</v>
      </c>
      <c r="Z132" s="78">
        <f>'Второва 2'!D138</f>
        <v>3703</v>
      </c>
      <c r="AA132" s="78">
        <f>'Второва 4'!D138</f>
        <v>11524</v>
      </c>
      <c r="AB132" s="78">
        <f>'Второва 6'!D138</f>
        <v>4378</v>
      </c>
      <c r="AC132" s="78">
        <f>'Второва 8'!D138</f>
        <v>8888</v>
      </c>
      <c r="AD132" s="78">
        <f>'Второва 8 корп.1'!D138</f>
        <v>14430</v>
      </c>
      <c r="AE132" s="78">
        <f>'Жулябина 8'!D138</f>
        <v>4449</v>
      </c>
      <c r="AF132" s="78">
        <f t="shared" si="3"/>
        <v>270990</v>
      </c>
    </row>
    <row r="133" spans="1:32" ht="15.75">
      <c r="A133" s="51"/>
      <c r="B133" s="54" t="s">
        <v>174</v>
      </c>
      <c r="C133" s="37"/>
      <c r="D133" s="77">
        <f>'Ленина 01'!D139</f>
        <v>4863</v>
      </c>
      <c r="E133" s="78">
        <f>'Ленина 02'!D139</f>
        <v>12404</v>
      </c>
      <c r="F133" s="77">
        <f>'Ленина 02 корп.2'!D139</f>
        <v>8274</v>
      </c>
      <c r="G133" s="78">
        <f>'Ленина 02 корп.3'!D139</f>
        <v>9359</v>
      </c>
      <c r="H133" s="78">
        <f>'Ленина 03'!D139</f>
        <v>15006</v>
      </c>
      <c r="I133" s="78">
        <f>'Ленина 07'!D139</f>
        <v>14447</v>
      </c>
      <c r="J133" s="78">
        <f>'Ленина 3 корп.2'!D139</f>
        <v>6998</v>
      </c>
      <c r="K133" s="78">
        <f>'Ленина 5'!D139</f>
        <v>9648</v>
      </c>
      <c r="L133" s="78">
        <f>'Ленина 9'!D139</f>
        <v>3221</v>
      </c>
      <c r="M133" s="78">
        <f>'Ленина 9а'!D139</f>
        <v>3246</v>
      </c>
      <c r="N133" s="78">
        <f>'Ленина 15'!D139</f>
        <v>2705</v>
      </c>
      <c r="O133" s="78">
        <f>'Ленина 19'!D139</f>
        <v>2556</v>
      </c>
      <c r="P133" s="78">
        <f>'Ленина 19а'!D139</f>
        <v>1497</v>
      </c>
      <c r="Q133" s="78">
        <f>'Первомайская 2'!D139</f>
        <v>2547</v>
      </c>
      <c r="R133" s="78">
        <f>'Первомайская 2а'!D139</f>
        <v>2550</v>
      </c>
      <c r="S133" s="78">
        <f>'Первомайская 04'!D139</f>
        <v>4894</v>
      </c>
      <c r="T133" s="78">
        <f>'Первомайская 04а'!D139</f>
        <v>4971</v>
      </c>
      <c r="U133" s="78">
        <f>'Первомайская 04б'!D139</f>
        <v>4730</v>
      </c>
      <c r="V133" s="78">
        <f>'Первомайская 06в'!D139</f>
        <v>4258</v>
      </c>
      <c r="W133" s="78">
        <f>'Первомайская 08б'!D139</f>
        <v>4353</v>
      </c>
      <c r="X133" s="78">
        <f>'Первомайская 14'!D139</f>
        <v>3185</v>
      </c>
      <c r="Y133" s="78">
        <f>'Первомайская 20'!D139</f>
        <v>2528</v>
      </c>
      <c r="Z133" s="78">
        <f>'Второва 2'!D139</f>
        <v>2124</v>
      </c>
      <c r="AA133" s="78">
        <f>'Второва 4'!D139</f>
        <v>6609</v>
      </c>
      <c r="AB133" s="78">
        <f>'Второва 6'!D139</f>
        <v>2511</v>
      </c>
      <c r="AC133" s="78">
        <f>'Второва 8'!D139</f>
        <v>5097</v>
      </c>
      <c r="AD133" s="78">
        <f>'Второва 8 корп.1'!D139</f>
        <v>8275</v>
      </c>
      <c r="AE133" s="78">
        <f>'Жулябина 8'!D139</f>
        <v>2552</v>
      </c>
      <c r="AF133" s="78">
        <f t="shared" si="3"/>
        <v>155408</v>
      </c>
    </row>
    <row r="134" spans="1:32" ht="15.75">
      <c r="A134" s="51"/>
      <c r="B134" s="54" t="s">
        <v>175</v>
      </c>
      <c r="C134" s="37"/>
      <c r="D134" s="77">
        <f>'Ленина 01'!D140</f>
        <v>1508</v>
      </c>
      <c r="E134" s="78">
        <f>'Ленина 02'!D140</f>
        <v>3845</v>
      </c>
      <c r="F134" s="77">
        <f>'Ленина 02 корп.2'!D140</f>
        <v>2565</v>
      </c>
      <c r="G134" s="78">
        <f>'Ленина 02 корп.3'!D140</f>
        <v>2901</v>
      </c>
      <c r="H134" s="78">
        <f>'Ленина 03'!D140</f>
        <v>4652</v>
      </c>
      <c r="I134" s="78">
        <f>'Ленина 07'!D140</f>
        <v>4479</v>
      </c>
      <c r="J134" s="78">
        <f>'Ленина 3 корп.2'!D140</f>
        <v>2169</v>
      </c>
      <c r="K134" s="78">
        <f>'Ленина 5'!D140</f>
        <v>2991</v>
      </c>
      <c r="L134" s="78">
        <f>'Ленина 9'!D140</f>
        <v>998</v>
      </c>
      <c r="M134" s="78">
        <f>'Ленина 9а'!D140</f>
        <v>1006</v>
      </c>
      <c r="N134" s="78">
        <f>'Ленина 15'!D140</f>
        <v>838</v>
      </c>
      <c r="O134" s="78">
        <f>'Ленина 19'!D140</f>
        <v>792</v>
      </c>
      <c r="P134" s="78">
        <f>'Ленина 19а'!D140</f>
        <v>464</v>
      </c>
      <c r="Q134" s="78">
        <f>'Первомайская 2'!D140</f>
        <v>790</v>
      </c>
      <c r="R134" s="78">
        <f>'Первомайская 2а'!D140</f>
        <v>791</v>
      </c>
      <c r="S134" s="78">
        <f>'Первомайская 04'!D140</f>
        <v>1517</v>
      </c>
      <c r="T134" s="78">
        <f>'Первомайская 04а'!D140</f>
        <v>1541</v>
      </c>
      <c r="U134" s="78">
        <f>'Первомайская 04б'!D140</f>
        <v>1466</v>
      </c>
      <c r="V134" s="78">
        <f>'Первомайская 06в'!D140</f>
        <v>1320</v>
      </c>
      <c r="W134" s="78">
        <f>'Первомайская 08б'!D140</f>
        <v>1350</v>
      </c>
      <c r="X134" s="78">
        <f>'Первомайская 14'!D140</f>
        <v>987</v>
      </c>
      <c r="Y134" s="78">
        <f>'Первомайская 20'!D140</f>
        <v>784</v>
      </c>
      <c r="Z134" s="78">
        <f>'Второва 2'!D140</f>
        <v>658</v>
      </c>
      <c r="AA134" s="78">
        <f>'Второва 4'!D140</f>
        <v>2049</v>
      </c>
      <c r="AB134" s="78">
        <f>'Второва 6'!D140</f>
        <v>778</v>
      </c>
      <c r="AC134" s="78">
        <f>'Второва 8'!D140</f>
        <v>1580</v>
      </c>
      <c r="AD134" s="78">
        <f>'Второва 8 корп.1'!D140</f>
        <v>2565</v>
      </c>
      <c r="AE134" s="78">
        <f>'Жулябина 8'!D140</f>
        <v>791</v>
      </c>
      <c r="AF134" s="78">
        <f t="shared" si="3"/>
        <v>48175</v>
      </c>
    </row>
    <row r="135" spans="1:32" ht="15.75">
      <c r="A135" s="51"/>
      <c r="B135" s="54" t="s">
        <v>176</v>
      </c>
      <c r="C135" s="37"/>
      <c r="D135" s="77">
        <f>'Ленина 01'!D141</f>
        <v>20385</v>
      </c>
      <c r="E135" s="78">
        <f>'Ленина 02'!D141</f>
        <v>51998</v>
      </c>
      <c r="F135" s="77">
        <f>'Ленина 02 корп.2'!D141</f>
        <v>34682</v>
      </c>
      <c r="G135" s="78">
        <f>'Ленина 02 корп.3'!D141</f>
        <v>39233</v>
      </c>
      <c r="H135" s="78">
        <f>'Ленина 03'!D141</f>
        <v>62905</v>
      </c>
      <c r="I135" s="78">
        <f>'Ленина 07'!D141</f>
        <v>60559</v>
      </c>
      <c r="J135" s="78">
        <f>'Ленина 3 корп.2'!D141</f>
        <v>29334</v>
      </c>
      <c r="K135" s="78">
        <f>'Ленина 5'!D141</f>
        <v>40443</v>
      </c>
      <c r="L135" s="78">
        <f>'Ленина 9'!D141</f>
        <v>13500</v>
      </c>
      <c r="M135" s="78">
        <f>'Ленина 9а'!D141</f>
        <v>13605</v>
      </c>
      <c r="N135" s="78">
        <f>'Ленина 15'!D141</f>
        <v>11337</v>
      </c>
      <c r="O135" s="78">
        <f>'Ленина 19'!D141</f>
        <v>10714</v>
      </c>
      <c r="P135" s="78">
        <f>'Ленина 19а'!D141</f>
        <v>6276</v>
      </c>
      <c r="Q135" s="78">
        <f>'Первомайская 2'!D141</f>
        <v>10678</v>
      </c>
      <c r="R135" s="78">
        <f>'Первомайская 2а'!D141</f>
        <v>10690</v>
      </c>
      <c r="S135" s="78">
        <f>'Первомайская 04'!D141</f>
        <v>20514</v>
      </c>
      <c r="T135" s="78">
        <f>'Первомайская 04а'!D141</f>
        <v>20837</v>
      </c>
      <c r="U135" s="78">
        <f>'Первомайская 04б'!D141</f>
        <v>19826</v>
      </c>
      <c r="V135" s="78">
        <f>'Первомайская 06в'!D141</f>
        <v>17847</v>
      </c>
      <c r="W135" s="78">
        <f>'Первомайская 08б'!D141</f>
        <v>18249</v>
      </c>
      <c r="X135" s="78">
        <f>'Первомайская 14'!D141</f>
        <v>13352</v>
      </c>
      <c r="Y135" s="78">
        <f>'Первомайская 20'!D141</f>
        <v>10595</v>
      </c>
      <c r="Z135" s="78">
        <f>'Второва 2'!D141</f>
        <v>8903</v>
      </c>
      <c r="AA135" s="78">
        <f>'Второва 4'!D141</f>
        <v>27703</v>
      </c>
      <c r="AB135" s="78">
        <f>'Второва 6'!D141</f>
        <v>10526</v>
      </c>
      <c r="AC135" s="78">
        <f>'Второва 8'!D141</f>
        <v>21365</v>
      </c>
      <c r="AD135" s="78">
        <f>'Второва 8 корп.1'!D141</f>
        <v>34690</v>
      </c>
      <c r="AE135" s="78">
        <f>'Жулябина 8'!D141</f>
        <v>10696</v>
      </c>
      <c r="AF135" s="78">
        <f t="shared" si="3"/>
        <v>651442</v>
      </c>
    </row>
    <row r="136" spans="1:32" ht="15.75">
      <c r="A136" s="27">
        <v>7</v>
      </c>
      <c r="B136" s="32" t="s">
        <v>177</v>
      </c>
      <c r="C136" s="55"/>
      <c r="D136" s="77">
        <f>'Ленина 01'!D142</f>
        <v>0</v>
      </c>
      <c r="E136" s="78">
        <f>'Ленина 02'!D142</f>
        <v>0</v>
      </c>
      <c r="F136" s="77">
        <f>'Ленина 02 корп.2'!D142</f>
        <v>0</v>
      </c>
      <c r="G136" s="78">
        <f>'Ленина 02 корп.3'!D142</f>
        <v>0</v>
      </c>
      <c r="H136" s="78">
        <f>'Ленина 03'!D142</f>
        <v>0</v>
      </c>
      <c r="I136" s="78">
        <f>'Ленина 07'!D142</f>
        <v>0</v>
      </c>
      <c r="J136" s="78">
        <f>'Ленина 3 корп.2'!D142</f>
        <v>0</v>
      </c>
      <c r="K136" s="78">
        <f>'Ленина 5'!D142</f>
        <v>0</v>
      </c>
      <c r="L136" s="78">
        <f>'Ленина 9'!D142</f>
        <v>0</v>
      </c>
      <c r="M136" s="78">
        <f>'Ленина 9а'!D142</f>
        <v>46943.94</v>
      </c>
      <c r="N136" s="78">
        <f>'Ленина 15'!D142</f>
        <v>0</v>
      </c>
      <c r="O136" s="78">
        <f>'Ленина 19'!D142</f>
        <v>0</v>
      </c>
      <c r="P136" s="78">
        <f>'Ленина 19а'!D142</f>
        <v>0</v>
      </c>
      <c r="Q136" s="78">
        <f>'Первомайская 2'!D142</f>
        <v>38045.04</v>
      </c>
      <c r="R136" s="78">
        <f>'Первомайская 2а'!D142</f>
        <v>38045.04</v>
      </c>
      <c r="S136" s="78">
        <f>'Первомайская 04'!D142</f>
        <v>0</v>
      </c>
      <c r="T136" s="78">
        <f>'Первомайская 04а'!D142</f>
        <v>0</v>
      </c>
      <c r="U136" s="78">
        <f>'Первомайская 04б'!D142</f>
        <v>69303.55</v>
      </c>
      <c r="V136" s="78">
        <f>'Первомайская 06в'!D142</f>
        <v>0</v>
      </c>
      <c r="W136" s="78">
        <f>'Первомайская 08б'!D142</f>
        <v>20466.13</v>
      </c>
      <c r="X136" s="78">
        <f>'Первомайская 14'!D142</f>
        <v>45831.58</v>
      </c>
      <c r="Y136" s="78">
        <f>'Первомайская 20'!D142</f>
        <v>0</v>
      </c>
      <c r="Z136" s="78">
        <f>'Второва 2'!D142</f>
        <v>0</v>
      </c>
      <c r="AA136" s="78">
        <f>'Второва 4'!D142</f>
        <v>0</v>
      </c>
      <c r="AB136" s="78">
        <f>'Второва 6'!D142</f>
        <v>0</v>
      </c>
      <c r="AC136" s="78">
        <f>'Второва 8'!D142</f>
        <v>21099.67</v>
      </c>
      <c r="AD136" s="78">
        <f>'Второва 8 корп.1'!D142</f>
        <v>0</v>
      </c>
      <c r="AE136" s="78">
        <f>'Жулябина 8'!D142</f>
        <v>0</v>
      </c>
      <c r="AF136" s="78">
        <f t="shared" si="3"/>
        <v>279734.95</v>
      </c>
    </row>
    <row r="137" spans="1:32" ht="15.75">
      <c r="A137" s="27">
        <f>SUM(A136)+1</f>
        <v>8</v>
      </c>
      <c r="B137" s="32" t="s">
        <v>178</v>
      </c>
      <c r="C137" s="55"/>
      <c r="D137" s="77">
        <f>'Ленина 01'!D143</f>
        <v>9014.47</v>
      </c>
      <c r="E137" s="78">
        <f>'Ленина 02'!D143</f>
        <v>18220.73</v>
      </c>
      <c r="F137" s="77">
        <f>'Ленина 02 корп.2'!D143</f>
        <v>15042.38</v>
      </c>
      <c r="G137" s="78">
        <f>'Ленина 02 корп.3'!D143</f>
        <v>17165.85</v>
      </c>
      <c r="H137" s="78">
        <f>'Ленина 03'!D143</f>
        <v>38998.76</v>
      </c>
      <c r="I137" s="78">
        <f>'Ленина 07'!D143</f>
        <v>32591.82</v>
      </c>
      <c r="J137" s="78">
        <f>'Ленина 3 корп.2'!D143</f>
        <v>13713.5</v>
      </c>
      <c r="K137" s="78">
        <f>'Ленина 5'!D143</f>
        <v>25070.63</v>
      </c>
      <c r="L137" s="78">
        <f>'Ленина 9'!D143</f>
        <v>35875.59</v>
      </c>
      <c r="M137" s="78">
        <f>'Ленина 9а'!D143</f>
        <v>37626.6</v>
      </c>
      <c r="N137" s="78">
        <f>'Ленина 15'!D143</f>
        <v>29530.6</v>
      </c>
      <c r="O137" s="78">
        <f>'Ленина 19'!D143</f>
        <v>30096.49</v>
      </c>
      <c r="P137" s="78">
        <f>'Ленина 19а'!D143</f>
        <v>15658.54</v>
      </c>
      <c r="Q137" s="78">
        <f>'Первомайская 2'!D143</f>
        <v>29917.83</v>
      </c>
      <c r="R137" s="78">
        <f>'Первомайская 2а'!D143</f>
        <v>29155.13</v>
      </c>
      <c r="S137" s="78">
        <f>'Первомайская 04'!D143</f>
        <v>58060.15</v>
      </c>
      <c r="T137" s="78">
        <f>'Первомайская 04а'!D143</f>
        <v>56798.39</v>
      </c>
      <c r="U137" s="78">
        <f>'Первомайская 04б'!D143</f>
        <v>57544.02</v>
      </c>
      <c r="V137" s="78">
        <f>'Первомайская 06в'!D143</f>
        <v>11142.5</v>
      </c>
      <c r="W137" s="78">
        <f>'Первомайская 08б'!D143</f>
        <v>11142.5</v>
      </c>
      <c r="X137" s="78">
        <f>'Первомайская 14'!D143</f>
        <v>37505.82</v>
      </c>
      <c r="Y137" s="78">
        <f>'Первомайская 20'!D143</f>
        <v>29702.51</v>
      </c>
      <c r="Z137" s="78">
        <f>'Второва 2'!D143</f>
        <v>0</v>
      </c>
      <c r="AA137" s="78">
        <f>'Второва 4'!D143</f>
        <v>0</v>
      </c>
      <c r="AB137" s="78">
        <f>'Второва 6'!D143</f>
        <v>0</v>
      </c>
      <c r="AC137" s="78">
        <f>'Второва 8'!D143</f>
        <v>0</v>
      </c>
      <c r="AD137" s="78">
        <f>'Второва 8 корп.1'!D143</f>
        <v>0</v>
      </c>
      <c r="AE137" s="78">
        <f>'Жулябина 8'!D143</f>
        <v>0</v>
      </c>
      <c r="AF137" s="78">
        <f t="shared" si="3"/>
        <v>639574.8099999999</v>
      </c>
    </row>
    <row r="138" spans="1:32" ht="15.75">
      <c r="A138" s="27">
        <f>SUM(A137)+1</f>
        <v>9</v>
      </c>
      <c r="B138" s="32" t="s">
        <v>179</v>
      </c>
      <c r="C138" s="37"/>
      <c r="D138" s="77">
        <f>'Ленина 01'!D144</f>
        <v>246674</v>
      </c>
      <c r="E138" s="78">
        <f>'Ленина 02'!D144</f>
        <v>629200</v>
      </c>
      <c r="F138" s="77">
        <f>'Ленина 02 корп.2'!D144</f>
        <v>419669</v>
      </c>
      <c r="G138" s="78">
        <f>'Ленина 02 корп.3'!D144</f>
        <v>474741</v>
      </c>
      <c r="H138" s="78">
        <f>'Ленина 03'!D144</f>
        <v>761178</v>
      </c>
      <c r="I138" s="78">
        <f>'Ленина 07'!D144</f>
        <v>732794</v>
      </c>
      <c r="J138" s="78">
        <f>'Ленина 3 корп.2'!D144</f>
        <v>354957</v>
      </c>
      <c r="K138" s="78">
        <f>'Ленина 5'!D144</f>
        <v>489382</v>
      </c>
      <c r="L138" s="78">
        <f>'Ленина 9'!D144</f>
        <v>163360</v>
      </c>
      <c r="M138" s="78">
        <f>'Ленина 9а'!D144</f>
        <v>164624</v>
      </c>
      <c r="N138" s="78">
        <f>'Ленина 15'!D144</f>
        <v>137183</v>
      </c>
      <c r="O138" s="78">
        <f>'Ленина 19'!D144</f>
        <v>129648</v>
      </c>
      <c r="P138" s="78">
        <f>'Ленина 19а'!D144</f>
        <v>75937</v>
      </c>
      <c r="Q138" s="78">
        <f>'Первомайская 2'!D144</f>
        <v>129210</v>
      </c>
      <c r="R138" s="78">
        <f>'Первомайская 2а'!D144</f>
        <v>129358</v>
      </c>
      <c r="S138" s="78">
        <f>'Первомайская 04'!D144</f>
        <v>248229</v>
      </c>
      <c r="T138" s="78">
        <f>'Первомайская 04а'!D144</f>
        <v>252139</v>
      </c>
      <c r="U138" s="78">
        <f>'Первомайская 04б'!D144</f>
        <v>239899</v>
      </c>
      <c r="V138" s="78">
        <f>'Первомайская 06в'!D144</f>
        <v>215960</v>
      </c>
      <c r="W138" s="78">
        <f>'Первомайская 08б'!D144</f>
        <v>220823</v>
      </c>
      <c r="X138" s="78">
        <f>'Первомайская 14'!D144</f>
        <v>161561</v>
      </c>
      <c r="Y138" s="78">
        <f>'Первомайская 20'!D144</f>
        <v>128211</v>
      </c>
      <c r="Z138" s="78">
        <f>'Второва 2'!D144</f>
        <v>107727</v>
      </c>
      <c r="AA138" s="78">
        <f>'Второва 4'!D144</f>
        <v>335224</v>
      </c>
      <c r="AB138" s="78">
        <f>'Второва 6'!D144</f>
        <v>127364</v>
      </c>
      <c r="AC138" s="78">
        <f>'Второва 8'!D144</f>
        <v>258527</v>
      </c>
      <c r="AD138" s="78">
        <f>'Второва 8 корп.1'!D144</f>
        <v>419761</v>
      </c>
      <c r="AE138" s="78">
        <f>'Жулябина 8'!D144</f>
        <v>129424</v>
      </c>
      <c r="AF138" s="78">
        <f t="shared" si="3"/>
        <v>7882764</v>
      </c>
    </row>
    <row r="139" spans="1:32" ht="15.75">
      <c r="A139" s="35">
        <f>SUM(A138)+1</f>
        <v>10</v>
      </c>
      <c r="B139" s="36" t="s">
        <v>180</v>
      </c>
      <c r="C139" s="37"/>
      <c r="D139" s="77">
        <f>'Ленина 01'!D145</f>
        <v>898.74</v>
      </c>
      <c r="E139" s="78">
        <f>'Ленина 02'!D145</f>
        <v>164.03</v>
      </c>
      <c r="F139" s="77">
        <f>'Ленина 02 корп.2'!D145</f>
        <v>2234.05</v>
      </c>
      <c r="G139" s="78">
        <f>'Ленина 02 корп.3'!D145</f>
        <v>2067.45</v>
      </c>
      <c r="H139" s="78">
        <f>'Ленина 03'!D145</f>
        <v>12849.59</v>
      </c>
      <c r="I139" s="78">
        <f>'Ленина 07'!D145</f>
        <v>13380.42</v>
      </c>
      <c r="J139" s="78">
        <f>'Ленина 3 корп.2'!D145</f>
        <v>1748.37</v>
      </c>
      <c r="K139" s="78">
        <f>'Ленина 5'!D145</f>
        <v>2587.95</v>
      </c>
      <c r="L139" s="78">
        <f>'Ленина 9'!D145</f>
        <v>104.87</v>
      </c>
      <c r="M139" s="78">
        <f>'Ленина 9а'!D145</f>
        <v>102.95</v>
      </c>
      <c r="N139" s="78">
        <f>'Ленина 15'!D145</f>
        <v>59.16</v>
      </c>
      <c r="O139" s="78">
        <f>'Ленина 19'!D145</f>
        <v>1413.69</v>
      </c>
      <c r="P139" s="78">
        <f>'Ленина 19а'!D145</f>
        <v>128.15</v>
      </c>
      <c r="Q139" s="78">
        <f>'Первомайская 2'!D145</f>
        <v>101.24</v>
      </c>
      <c r="R139" s="78">
        <f>'Первомайская 2а'!D145</f>
        <v>100.81</v>
      </c>
      <c r="S139" s="78">
        <f>'Первомайская 04'!D145</f>
        <v>153.99</v>
      </c>
      <c r="T139" s="78">
        <f>'Первомайская 04а'!D145</f>
        <v>157.19</v>
      </c>
      <c r="U139" s="78">
        <f>'Первомайская 04б'!D145</f>
        <v>152.71</v>
      </c>
      <c r="V139" s="78">
        <f>'Первомайская 06в'!D145</f>
        <v>866.28</v>
      </c>
      <c r="W139" s="78">
        <f>'Первомайская 08б'!D145</f>
        <v>1328.25</v>
      </c>
      <c r="X139" s="78">
        <f>'Первомайская 14'!D145</f>
        <v>102.09</v>
      </c>
      <c r="Y139" s="78">
        <f>'Первомайская 20'!D145</f>
        <v>1518.98</v>
      </c>
      <c r="Z139" s="78">
        <f>'Второва 2'!D145</f>
        <v>619.17</v>
      </c>
      <c r="AA139" s="78">
        <f>'Второва 4'!D145</f>
        <v>1845.76</v>
      </c>
      <c r="AB139" s="78">
        <f>'Второва 6'!D145</f>
        <v>622.59</v>
      </c>
      <c r="AC139" s="78">
        <f>'Второва 8'!D145</f>
        <v>1586.05</v>
      </c>
      <c r="AD139" s="78">
        <f>'Второва 8 корп.1'!D145</f>
        <v>88.21</v>
      </c>
      <c r="AE139" s="78">
        <f>'Жулябина 8'!D145</f>
        <v>1471.99</v>
      </c>
      <c r="AF139" s="78">
        <f t="shared" si="3"/>
        <v>48454.729999999996</v>
      </c>
    </row>
    <row r="140" spans="1:32" ht="15.75">
      <c r="A140" s="27">
        <v>11</v>
      </c>
      <c r="B140" s="32" t="s">
        <v>181</v>
      </c>
      <c r="C140" s="33"/>
      <c r="D140" s="77">
        <f>'Ленина 01'!D146</f>
        <v>395156.1176</v>
      </c>
      <c r="E140" s="78">
        <f>'Ленина 02'!D146</f>
        <v>958000.2515</v>
      </c>
      <c r="F140" s="77">
        <f>'Ленина 02 корп.2'!D146</f>
        <v>595517.7844</v>
      </c>
      <c r="G140" s="78">
        <f>'Ленина 02 корп.3'!D146</f>
        <v>727834.0027000001</v>
      </c>
      <c r="H140" s="78">
        <f>'Ленина 03'!D146</f>
        <v>1189203.881</v>
      </c>
      <c r="I140" s="78">
        <f>'Ленина 07'!D146</f>
        <v>1079308.0038</v>
      </c>
      <c r="J140" s="78">
        <f>'Ленина 3 корп.2'!D146</f>
        <v>556152.4826</v>
      </c>
      <c r="K140" s="78">
        <f>'Ленина 5'!D146</f>
        <v>747492.8188</v>
      </c>
      <c r="L140" s="78">
        <f>'Ленина 9'!D146</f>
        <v>266854.8739</v>
      </c>
      <c r="M140" s="78">
        <f>'Ленина 9а'!D146</f>
        <v>264558.5669</v>
      </c>
      <c r="N140" s="78">
        <f>'Ленина 15'!D146</f>
        <v>223163.0269</v>
      </c>
      <c r="O140" s="78">
        <f>'Ленина 19'!D146</f>
        <v>209087.6938</v>
      </c>
      <c r="P140" s="78">
        <f>'Ленина 19а'!D146</f>
        <v>123367.3053</v>
      </c>
      <c r="Q140" s="78">
        <f>'Первомайская 2'!D146</f>
        <v>213739.1878</v>
      </c>
      <c r="R140" s="78">
        <f>'Первомайская 2а'!D146</f>
        <v>214320.6539</v>
      </c>
      <c r="S140" s="78">
        <f>'Первомайская 04'!D146</f>
        <v>395709.935</v>
      </c>
      <c r="T140" s="78">
        <f>'Первомайская 04а'!D146</f>
        <v>400121.2936</v>
      </c>
      <c r="U140" s="78">
        <f>'Первомайская 04б'!D146</f>
        <v>396048.1064</v>
      </c>
      <c r="V140" s="78">
        <f>'Первомайская 06в'!D146</f>
        <v>330431.927</v>
      </c>
      <c r="W140" s="78">
        <f>'Первомайская 08б'!D146</f>
        <v>345465.3761</v>
      </c>
      <c r="X140" s="78">
        <f>'Первомайская 14'!D146</f>
        <v>265636.7239</v>
      </c>
      <c r="Y140" s="78">
        <f>'Первомайская 20'!D146</f>
        <v>206620.0362</v>
      </c>
      <c r="Z140" s="78">
        <f>'Второва 2'!D146</f>
        <v>164050.7128</v>
      </c>
      <c r="AA140" s="78">
        <f>'Второва 4'!D146</f>
        <v>503802.0553</v>
      </c>
      <c r="AB140" s="78">
        <f>'Второва 6'!D146</f>
        <v>184148.8549</v>
      </c>
      <c r="AC140" s="78">
        <f>'Второва 8'!D146</f>
        <v>378341.4702</v>
      </c>
      <c r="AD140" s="78">
        <f>'Второва 8 корп.1'!D146</f>
        <v>594408.7765</v>
      </c>
      <c r="AE140" s="78">
        <f>'Жулябина 8'!D146</f>
        <v>208192.19150000002</v>
      </c>
      <c r="AF140" s="78">
        <f t="shared" si="3"/>
        <v>12136734.110299999</v>
      </c>
    </row>
    <row r="141" spans="1:32" ht="31.5" customHeight="1">
      <c r="A141" s="28" t="s">
        <v>182</v>
      </c>
      <c r="B141" s="57" t="s">
        <v>183</v>
      </c>
      <c r="C141" s="58"/>
      <c r="D141" s="77">
        <f>'Ленина 01'!D147</f>
        <v>136064.1176</v>
      </c>
      <c r="E141" s="78">
        <f>'Ленина 02'!D147</f>
        <v>297123.2515</v>
      </c>
      <c r="F141" s="77">
        <f>'Ленина 02 корп.2'!D147</f>
        <v>154720.7844</v>
      </c>
      <c r="G141" s="78">
        <f>'Ленина 02 корп.3'!D147</f>
        <v>229193.0027</v>
      </c>
      <c r="H141" s="78">
        <f>'Ленина 03'!D147</f>
        <v>389704.881</v>
      </c>
      <c r="I141" s="78">
        <f>'Ленина 07'!D147</f>
        <v>309623.0038</v>
      </c>
      <c r="J141" s="78">
        <f>'Ленина 3 корп.2'!D147</f>
        <v>183325.4826</v>
      </c>
      <c r="K141" s="78">
        <f>'Ленина 5'!D147</f>
        <v>233472.8188</v>
      </c>
      <c r="L141" s="78">
        <f>'Ленина 9'!D147</f>
        <v>95269.8739</v>
      </c>
      <c r="M141" s="78">
        <f>'Ленина 9а'!D147</f>
        <v>91646.5669</v>
      </c>
      <c r="N141" s="78">
        <f>'Ленина 15'!D147</f>
        <v>79074.0269</v>
      </c>
      <c r="O141" s="78">
        <f>'Ленина 19'!D147</f>
        <v>72911.6938</v>
      </c>
      <c r="P141" s="78">
        <f>'Ленина 19а'!D147</f>
        <v>43607.3053</v>
      </c>
      <c r="Q141" s="78">
        <f>'Первомайская 2'!D147</f>
        <v>78025.1878</v>
      </c>
      <c r="R141" s="78">
        <f>'Первомайская 2а'!D147</f>
        <v>78451.6539</v>
      </c>
      <c r="S141" s="78">
        <f>'Первомайская 04'!D147</f>
        <v>134983.935</v>
      </c>
      <c r="T141" s="78">
        <f>'Первомайская 04а'!D147</f>
        <v>135289.2936</v>
      </c>
      <c r="U141" s="78">
        <f>'Первомайская 04б'!D147</f>
        <v>144071.1064</v>
      </c>
      <c r="V141" s="78">
        <f>'Первомайская 06в'!D147</f>
        <v>103600.927</v>
      </c>
      <c r="W141" s="78">
        <f>'Первомайская 08б'!D147</f>
        <v>113524.3761</v>
      </c>
      <c r="X141" s="78">
        <f>'Первомайская 14'!D147</f>
        <v>95942.7239</v>
      </c>
      <c r="Y141" s="78">
        <f>'Первомайская 20'!D147</f>
        <v>71955.0362</v>
      </c>
      <c r="Z141" s="78">
        <f>'Второва 2'!D147</f>
        <v>50899.7128</v>
      </c>
      <c r="AA141" s="78">
        <f>'Второва 4'!D147</f>
        <v>151702.0553</v>
      </c>
      <c r="AB141" s="78">
        <f>'Второва 6'!D147</f>
        <v>50371.8549</v>
      </c>
      <c r="AC141" s="78">
        <f>'Второва 8'!D147</f>
        <v>106799.4702</v>
      </c>
      <c r="AD141" s="78">
        <f>'Второва 8 корп.1'!D147</f>
        <v>153515.7765</v>
      </c>
      <c r="AE141" s="78">
        <f>'Жулябина 8'!D147</f>
        <v>72252.1915</v>
      </c>
      <c r="AF141" s="78">
        <f t="shared" si="3"/>
        <v>3857122.1103000008</v>
      </c>
    </row>
    <row r="142" spans="1:32" ht="32.25" customHeight="1">
      <c r="A142" s="59">
        <v>12</v>
      </c>
      <c r="B142" s="60" t="s">
        <v>184</v>
      </c>
      <c r="C142" s="33"/>
      <c r="D142" s="77">
        <f>'Ленина 01'!D148</f>
        <v>10976</v>
      </c>
      <c r="E142" s="78">
        <f>'Ленина 02'!D148</f>
        <v>27996</v>
      </c>
      <c r="F142" s="77">
        <f>'Ленина 02 корп.2'!D148</f>
        <v>18673</v>
      </c>
      <c r="G142" s="78">
        <f>'Ленина 02 корп.3'!D148</f>
        <v>21123</v>
      </c>
      <c r="H142" s="78">
        <f>'Ленина 03'!D148</f>
        <v>33868</v>
      </c>
      <c r="I142" s="78">
        <f>'Ленина 07'!D148</f>
        <v>32605</v>
      </c>
      <c r="J142" s="78">
        <f>'Ленина 3 корп.2'!D148</f>
        <v>15793</v>
      </c>
      <c r="K142" s="78">
        <f>'Ленина 5'!D148</f>
        <v>21775</v>
      </c>
      <c r="L142" s="78">
        <f>'Ленина 9'!D148</f>
        <v>7269</v>
      </c>
      <c r="M142" s="78">
        <f>'Ленина 9а'!D148</f>
        <v>7325</v>
      </c>
      <c r="N142" s="78">
        <f>'Ленина 15'!D148</f>
        <v>6104</v>
      </c>
      <c r="O142" s="78">
        <f>'Ленина 19'!D148</f>
        <v>5769</v>
      </c>
      <c r="P142" s="78">
        <f>'Ленина 19а'!D148</f>
        <v>3379</v>
      </c>
      <c r="Q142" s="78">
        <f>'Первомайская 2'!D148</f>
        <v>5749</v>
      </c>
      <c r="R142" s="78">
        <f>'Первомайская 2а'!D148</f>
        <v>5756</v>
      </c>
      <c r="S142" s="78">
        <f>'Первомайская 04'!D148</f>
        <v>11045</v>
      </c>
      <c r="T142" s="78">
        <f>'Первомайская 04а'!D148</f>
        <v>11219</v>
      </c>
      <c r="U142" s="78">
        <f>'Первомайская 04б'!D148</f>
        <v>10674</v>
      </c>
      <c r="V142" s="78">
        <f>'Первомайская 06в'!D148</f>
        <v>9609</v>
      </c>
      <c r="W142" s="78">
        <f>'Первомайская 08б'!D148</f>
        <v>9825</v>
      </c>
      <c r="X142" s="78">
        <f>'Первомайская 14'!D148</f>
        <v>7188</v>
      </c>
      <c r="Y142" s="78">
        <f>'Первомайская 20'!D148</f>
        <v>5705</v>
      </c>
      <c r="Z142" s="78">
        <f>'Второва 2'!D148</f>
        <v>4793</v>
      </c>
      <c r="AA142" s="78">
        <f>'Второва 4'!D148</f>
        <v>14915</v>
      </c>
      <c r="AB142" s="78">
        <f>'Второва 6'!D148</f>
        <v>5667</v>
      </c>
      <c r="AC142" s="78">
        <f>'Второва 8'!D148</f>
        <v>11503</v>
      </c>
      <c r="AD142" s="78">
        <f>'Второва 8 корп.1'!D148</f>
        <v>18677</v>
      </c>
      <c r="AE142" s="78">
        <f>'Жулябина 8'!D148</f>
        <v>5759</v>
      </c>
      <c r="AF142" s="78">
        <f t="shared" si="3"/>
        <v>350739</v>
      </c>
    </row>
    <row r="143" ht="15">
      <c r="F143" s="73"/>
    </row>
  </sheetData>
  <sheetProtection/>
  <mergeCells count="7">
    <mergeCell ref="A87:B87"/>
    <mergeCell ref="A1:D1"/>
    <mergeCell ref="A20:D20"/>
    <mergeCell ref="A29:D29"/>
    <mergeCell ref="A34:D34"/>
    <mergeCell ref="A41:D41"/>
    <mergeCell ref="A82:B82"/>
  </mergeCells>
  <dataValidations count="1">
    <dataValidation type="list" allowBlank="1" showInputMessage="1" showErrorMessage="1" sqref="D72:F72 D62:F62 D52:F52 H72:AF72 H62:AF62 H52:AF52 D42:AF42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40" workbookViewId="0" topLeftCell="A1">
      <selection activeCell="B9" sqref="B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3.57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325324.2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325324.2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3426505.2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3413307.87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3413307.87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3413307.87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338521.53000000026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338521.53000000026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6.5" customHeight="1">
      <c r="A31" s="19" t="s">
        <v>59</v>
      </c>
      <c r="B31" s="16" t="s">
        <v>52</v>
      </c>
      <c r="C31" s="8" t="s">
        <v>7</v>
      </c>
      <c r="D31" s="83" t="s">
        <v>271</v>
      </c>
    </row>
    <row r="32" spans="1:4" s="9" customFormat="1" ht="25.5">
      <c r="A32" s="19" t="s">
        <v>60</v>
      </c>
      <c r="B32" s="16" t="s">
        <v>55</v>
      </c>
      <c r="C32" s="8" t="s">
        <v>7</v>
      </c>
      <c r="D32" s="83" t="s">
        <v>272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5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-510093.94000000006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510093.94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5481.583897399359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153868.06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210946.45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-57078.390000000014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146037.17</f>
        <v>146037.17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99762.25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71430.64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3514.4213397337985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483197.79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662443.27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-179245.48000000004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406065.35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235236.41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118940.56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8996.005237133157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145518.45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199499.5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-53981.04999999999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145518.4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96557.68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69136.14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439.53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592492.33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812281.35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-219789.02000000002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1089912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824264.97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416765.99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2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30861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2799966.0544</v>
      </c>
    </row>
    <row r="103" spans="1:4" ht="15" hidden="1">
      <c r="A103" s="27">
        <v>1</v>
      </c>
      <c r="B103" s="32" t="s">
        <v>155</v>
      </c>
      <c r="C103" s="33"/>
      <c r="D103" s="34">
        <v>188253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194655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53328.35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188964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327270.75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295374.06</v>
      </c>
    </row>
    <row r="110" spans="1:4" ht="15" hidden="1">
      <c r="A110" s="27"/>
      <c r="B110" s="40" t="s">
        <v>162</v>
      </c>
      <c r="C110" s="37"/>
      <c r="D110" s="34">
        <v>16910.86</v>
      </c>
    </row>
    <row r="111" spans="1:4" ht="15" hidden="1">
      <c r="A111" s="27" t="s">
        <v>7</v>
      </c>
      <c r="B111" s="41" t="s">
        <v>163</v>
      </c>
      <c r="C111" s="37"/>
      <c r="D111" s="34">
        <v>12783.83</v>
      </c>
    </row>
    <row r="112" spans="1:4" ht="15" hidden="1">
      <c r="A112" s="42" t="s">
        <v>7</v>
      </c>
      <c r="B112" s="43" t="s">
        <v>185</v>
      </c>
      <c r="C112" s="44"/>
      <c r="D112" s="86">
        <v>2202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796358.74</v>
      </c>
    </row>
    <row r="114" spans="1:4" ht="45" hidden="1">
      <c r="A114" s="47" t="s">
        <v>7</v>
      </c>
      <c r="B114" s="48" t="s">
        <v>165</v>
      </c>
      <c r="C114" s="49"/>
      <c r="D114" s="50">
        <v>334309</v>
      </c>
    </row>
    <row r="115" spans="1:4" ht="15" hidden="1">
      <c r="A115" s="51" t="s">
        <v>7</v>
      </c>
      <c r="B115" s="52" t="s">
        <v>166</v>
      </c>
      <c r="C115" s="37"/>
      <c r="D115" s="34">
        <v>103301</v>
      </c>
    </row>
    <row r="116" spans="1:4" ht="15" hidden="1">
      <c r="A116" s="51" t="s">
        <v>7</v>
      </c>
      <c r="B116" s="52" t="s">
        <v>167</v>
      </c>
      <c r="C116" s="37"/>
      <c r="D116" s="34">
        <v>25177.74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8108</v>
      </c>
    </row>
    <row r="118" spans="1:4" ht="15" hidden="1">
      <c r="A118" s="51"/>
      <c r="B118" s="52" t="s">
        <v>230</v>
      </c>
      <c r="C118" s="37"/>
      <c r="D118" s="34">
        <v>3062</v>
      </c>
    </row>
    <row r="119" spans="1:4" ht="15" hidden="1">
      <c r="A119" s="51"/>
      <c r="B119" s="52" t="s">
        <v>231</v>
      </c>
      <c r="C119" s="37"/>
      <c r="D119" s="34">
        <v>5046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66377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194352</v>
      </c>
    </row>
    <row r="126" spans="1:4" ht="15" hidden="1">
      <c r="A126" s="51"/>
      <c r="B126" s="52" t="s">
        <v>195</v>
      </c>
      <c r="C126" s="37"/>
      <c r="D126" s="34">
        <v>194352</v>
      </c>
    </row>
    <row r="127" spans="1:4" ht="15" hidden="1">
      <c r="A127" s="51"/>
      <c r="B127" s="52"/>
      <c r="C127" s="37"/>
      <c r="D127" s="34"/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64734</v>
      </c>
    </row>
    <row r="137" spans="1:4" ht="15" hidden="1">
      <c r="A137" s="51"/>
      <c r="B137" s="54" t="s">
        <v>172</v>
      </c>
      <c r="C137" s="37"/>
      <c r="D137" s="34">
        <v>4786</v>
      </c>
    </row>
    <row r="138" spans="1:4" ht="15" hidden="1">
      <c r="A138" s="51"/>
      <c r="B138" s="54" t="s">
        <v>173</v>
      </c>
      <c r="C138" s="37"/>
      <c r="D138" s="34">
        <v>14427</v>
      </c>
    </row>
    <row r="139" spans="1:4" ht="15" hidden="1">
      <c r="A139" s="51"/>
      <c r="B139" s="54" t="s">
        <v>174</v>
      </c>
      <c r="C139" s="37"/>
      <c r="D139" s="34">
        <v>8274</v>
      </c>
    </row>
    <row r="140" spans="1:4" ht="15" hidden="1">
      <c r="A140" s="51"/>
      <c r="B140" s="54" t="s">
        <v>175</v>
      </c>
      <c r="C140" s="37"/>
      <c r="D140" s="34">
        <v>2565</v>
      </c>
    </row>
    <row r="141" spans="1:4" ht="15" hidden="1">
      <c r="A141" s="51"/>
      <c r="B141" s="54" t="s">
        <v>176</v>
      </c>
      <c r="C141" s="37"/>
      <c r="D141" s="34">
        <v>34682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15042.38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419669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2234.05</v>
      </c>
    </row>
    <row r="146" spans="1:4" ht="15" hidden="1">
      <c r="A146" s="27">
        <v>11</v>
      </c>
      <c r="B146" s="32" t="s">
        <v>181</v>
      </c>
      <c r="C146" s="33"/>
      <c r="D146" s="34">
        <f>D147+22234+215650+202913</f>
        <v>595517.7844</v>
      </c>
    </row>
    <row r="147" spans="1:4" ht="30" hidden="1">
      <c r="A147" s="28" t="s">
        <v>182</v>
      </c>
      <c r="B147" s="57" t="s">
        <v>183</v>
      </c>
      <c r="C147" s="58"/>
      <c r="D147" s="87">
        <f>108*78.5*12+(3413307.87+1885170.57)*0.01</f>
        <v>154720.7844</v>
      </c>
    </row>
    <row r="148" spans="1:4" ht="30" hidden="1">
      <c r="A148" s="59">
        <v>12</v>
      </c>
      <c r="B148" s="60" t="s">
        <v>184</v>
      </c>
      <c r="C148" s="33"/>
      <c r="D148" s="34">
        <v>18673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40" workbookViewId="0" topLeftCell="A64">
      <selection activeCell="B91" sqref="B91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57421875" style="1" customWidth="1"/>
    <col min="4" max="4" width="25.281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4515.02+337124.31</f>
        <v>341639.33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341639.33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4119015.3+56790.42</f>
        <v>4175805.7199999997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63823.55+4137424.93</f>
        <v>4201248.48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4201248.48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4201248.48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316196.56999999937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318714.68-2518.11</f>
        <v>316196.57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79.5" customHeight="1">
      <c r="A31" s="19" t="s">
        <v>59</v>
      </c>
      <c r="B31" s="16" t="s">
        <v>52</v>
      </c>
      <c r="C31" s="8" t="s">
        <v>7</v>
      </c>
      <c r="D31" s="83" t="s">
        <v>273</v>
      </c>
    </row>
    <row r="32" spans="1:4" s="9" customFormat="1" ht="63.75">
      <c r="A32" s="19" t="s">
        <v>60</v>
      </c>
      <c r="B32" s="16" t="s">
        <v>55</v>
      </c>
      <c r="C32" s="8" t="s">
        <v>7</v>
      </c>
      <c r="D32" s="83" t="s">
        <v>263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>
      <c r="A43" s="6" t="s">
        <v>77</v>
      </c>
      <c r="B43" s="16" t="s">
        <v>78</v>
      </c>
      <c r="C43" s="8" t="s">
        <v>16</v>
      </c>
      <c r="D43" s="17">
        <f>D52+D62+D72+D82</f>
        <v>-490718.87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490718.87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5577.631635197719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156564.12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f>210314.86</f>
        <v>210314.86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-53750.73999999999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/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/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/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2922.566586660848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401823.68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539775.59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-137951.90999999997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/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/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/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8500.198221858567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130902.81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175843.65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-44940.84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/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/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/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483.3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740065.86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994141.24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-254075.38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1205726.55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911851.75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461051.74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6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32842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3916093.8127000006</v>
      </c>
    </row>
    <row r="103" spans="1:4" ht="15" hidden="1">
      <c r="A103" s="27">
        <v>1</v>
      </c>
      <c r="B103" s="32" t="s">
        <v>155</v>
      </c>
      <c r="C103" s="33"/>
      <c r="D103" s="34">
        <v>189479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386365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94667.57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94482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741127.53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665398.22</v>
      </c>
    </row>
    <row r="110" spans="1:4" ht="15" hidden="1">
      <c r="A110" s="27"/>
      <c r="B110" s="40" t="s">
        <v>162</v>
      </c>
      <c r="C110" s="37"/>
      <c r="D110" s="34">
        <v>38095.53</v>
      </c>
    </row>
    <row r="111" spans="1:4" ht="15" hidden="1">
      <c r="A111" s="27" t="s">
        <v>7</v>
      </c>
      <c r="B111" s="41" t="s">
        <v>163</v>
      </c>
      <c r="C111" s="37"/>
      <c r="D111" s="34">
        <v>33230.78</v>
      </c>
    </row>
    <row r="112" spans="1:4" ht="15" hidden="1">
      <c r="A112" s="42" t="s">
        <v>7</v>
      </c>
      <c r="B112" s="43" t="s">
        <v>185</v>
      </c>
      <c r="C112" s="44"/>
      <c r="D112" s="86">
        <v>4403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1167041.4100000001</v>
      </c>
    </row>
    <row r="114" spans="1:4" ht="45" hidden="1">
      <c r="A114" s="47" t="s">
        <v>7</v>
      </c>
      <c r="B114" s="48" t="s">
        <v>165</v>
      </c>
      <c r="C114" s="49"/>
      <c r="D114" s="50">
        <v>378456</v>
      </c>
    </row>
    <row r="115" spans="1:4" ht="15" hidden="1">
      <c r="A115" s="51" t="s">
        <v>7</v>
      </c>
      <c r="B115" s="52" t="s">
        <v>166</v>
      </c>
      <c r="C115" s="37"/>
      <c r="D115" s="34">
        <v>116943</v>
      </c>
    </row>
    <row r="116" spans="1:4" ht="15" hidden="1">
      <c r="A116" s="51" t="s">
        <v>7</v>
      </c>
      <c r="B116" s="52" t="s">
        <v>167</v>
      </c>
      <c r="C116" s="37"/>
      <c r="D116" s="34">
        <v>40401.78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8294</v>
      </c>
    </row>
    <row r="118" spans="1:4" ht="15" hidden="1">
      <c r="A118" s="51"/>
      <c r="B118" s="52" t="s">
        <v>230</v>
      </c>
      <c r="C118" s="37"/>
      <c r="D118" s="34">
        <v>3464</v>
      </c>
    </row>
    <row r="119" spans="1:4" ht="15" hidden="1">
      <c r="A119" s="51"/>
      <c r="B119" s="52" t="s">
        <v>231</v>
      </c>
      <c r="C119" s="37"/>
      <c r="D119" s="34">
        <v>4830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75088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474631.63</v>
      </c>
    </row>
    <row r="126" spans="1:4" ht="15" hidden="1">
      <c r="A126" s="51"/>
      <c r="B126" s="52" t="s">
        <v>195</v>
      </c>
      <c r="C126" s="37"/>
      <c r="D126" s="34">
        <v>61091</v>
      </c>
    </row>
    <row r="127" spans="1:4" ht="15" hidden="1">
      <c r="A127" s="51"/>
      <c r="B127" s="52" t="s">
        <v>196</v>
      </c>
      <c r="C127" s="37"/>
      <c r="D127" s="34">
        <v>173620</v>
      </c>
    </row>
    <row r="128" spans="1:4" ht="15" hidden="1">
      <c r="A128" s="51"/>
      <c r="B128" s="52" t="s">
        <v>197</v>
      </c>
      <c r="C128" s="37"/>
      <c r="D128" s="34">
        <v>222712</v>
      </c>
    </row>
    <row r="129" spans="1:4" ht="15" hidden="1">
      <c r="A129" s="51"/>
      <c r="B129" s="52" t="s">
        <v>235</v>
      </c>
      <c r="C129" s="37"/>
      <c r="D129" s="34">
        <v>2258.84</v>
      </c>
    </row>
    <row r="130" spans="1:4" ht="15" hidden="1">
      <c r="A130" s="51"/>
      <c r="B130" s="52" t="s">
        <v>237</v>
      </c>
      <c r="C130" s="37"/>
      <c r="D130" s="34">
        <v>14949.79</v>
      </c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73227</v>
      </c>
    </row>
    <row r="137" spans="1:4" ht="15" hidden="1">
      <c r="A137" s="51"/>
      <c r="B137" s="54" t="s">
        <v>172</v>
      </c>
      <c r="C137" s="37"/>
      <c r="D137" s="34">
        <v>5414</v>
      </c>
    </row>
    <row r="138" spans="1:4" ht="15" hidden="1">
      <c r="A138" s="51"/>
      <c r="B138" s="54" t="s">
        <v>173</v>
      </c>
      <c r="C138" s="37"/>
      <c r="D138" s="34">
        <v>16320</v>
      </c>
    </row>
    <row r="139" spans="1:4" ht="15" hidden="1">
      <c r="A139" s="51"/>
      <c r="B139" s="54" t="s">
        <v>174</v>
      </c>
      <c r="C139" s="37"/>
      <c r="D139" s="34">
        <v>9359</v>
      </c>
    </row>
    <row r="140" spans="1:4" ht="15" hidden="1">
      <c r="A140" s="51"/>
      <c r="B140" s="54" t="s">
        <v>175</v>
      </c>
      <c r="C140" s="37"/>
      <c r="D140" s="34">
        <v>2901</v>
      </c>
    </row>
    <row r="141" spans="1:4" ht="15" hidden="1">
      <c r="A141" s="51"/>
      <c r="B141" s="54" t="s">
        <v>176</v>
      </c>
      <c r="C141" s="37"/>
      <c r="D141" s="34">
        <v>39233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17165.85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474741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2067.45</v>
      </c>
    </row>
    <row r="146" spans="1:4" ht="15" hidden="1">
      <c r="A146" s="27">
        <v>11</v>
      </c>
      <c r="B146" s="32" t="s">
        <v>181</v>
      </c>
      <c r="C146" s="33"/>
      <c r="D146" s="34">
        <f>D147+25151+243949+229541</f>
        <v>727834.0027000001</v>
      </c>
    </row>
    <row r="147" spans="1:4" ht="30" hidden="1">
      <c r="A147" s="28" t="s">
        <v>182</v>
      </c>
      <c r="B147" s="57" t="s">
        <v>183</v>
      </c>
      <c r="C147" s="58"/>
      <c r="D147" s="87">
        <f>179*78.5*12+(4137424.93+1920075.34)*0.01</f>
        <v>229193.0027</v>
      </c>
    </row>
    <row r="148" spans="1:4" ht="30" hidden="1">
      <c r="A148" s="59">
        <v>12</v>
      </c>
      <c r="B148" s="60" t="s">
        <v>184</v>
      </c>
      <c r="C148" s="33"/>
      <c r="D148" s="34">
        <v>21123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64">
      <selection activeCell="B79" sqref="B79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8515625" style="1" customWidth="1"/>
    <col min="4" max="4" width="24.57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506707.19+468.41</f>
        <v>507175.6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507175.6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6275985.42+5762.16</f>
        <v>6281747.58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5246.67+6204754.31</f>
        <v>6210000.9799999995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6210000.9799999995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20.25" customHeight="1">
      <c r="A21" s="6" t="s">
        <v>41</v>
      </c>
      <c r="B21" s="16" t="s">
        <v>42</v>
      </c>
      <c r="C21" s="8" t="s">
        <v>16</v>
      </c>
      <c r="D21" s="17">
        <f>D15</f>
        <v>6210000.9799999995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578922.2000000002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577938.3+983.9</f>
        <v>578922.2000000001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76.5" customHeight="1">
      <c r="A31" s="19" t="s">
        <v>59</v>
      </c>
      <c r="B31" s="16" t="s">
        <v>52</v>
      </c>
      <c r="C31" s="8" t="s">
        <v>7</v>
      </c>
      <c r="D31" s="83" t="s">
        <v>274</v>
      </c>
    </row>
    <row r="32" spans="1:4" s="9" customFormat="1" ht="90" customHeight="1">
      <c r="A32" s="19" t="s">
        <v>60</v>
      </c>
      <c r="B32" s="16" t="s">
        <v>55</v>
      </c>
      <c r="C32" s="8" t="s">
        <v>7</v>
      </c>
      <c r="D32" s="83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f>833.19+430639.07</f>
        <v>431472.26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431472.26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559655.78+1348.17</f>
        <v>561003.9500000001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561003.95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v>27929.82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f>696021.01+884.19</f>
        <v>696905.2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f>819.31+682632.56</f>
        <v>683451.8700000001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58077.15+111.63</f>
        <v>58188.78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755099.23</f>
        <v>755099.23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515830.3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369338.99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18649.71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f>2142430.75+1104.38</f>
        <v>2143535.13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f>990.2+2101219.6</f>
        <v>2102209.8000000003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178767.98+308.46</f>
        <v>179076.44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f>2252330.13</f>
        <v>2252330.13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1304790.09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659729.76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46579.53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f>611604.24+608.85</f>
        <v>612213.09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f>560.47+599839.61</f>
        <v>600400.08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51033.27+150.48</f>
        <v>51183.75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622592.01</f>
        <v>622592.01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413116.43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295794.97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1962.56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f>3257094.5+2785.19</f>
        <v>3259879.69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f>3194442.02+2497.65</f>
        <v>3196939.67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271777.38+777.6</f>
        <v>272554.98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3003837.4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2271704.47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1148622.34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15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2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36056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5614297.910999999</v>
      </c>
    </row>
    <row r="103" spans="1:4" ht="15" hidden="1">
      <c r="A103" s="27">
        <v>1</v>
      </c>
      <c r="B103" s="32" t="s">
        <v>155</v>
      </c>
      <c r="C103" s="33"/>
      <c r="D103" s="34">
        <v>382637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356727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121240.09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188964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783022.4500000001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664143.65</v>
      </c>
    </row>
    <row r="110" spans="1:4" ht="15" hidden="1">
      <c r="A110" s="27"/>
      <c r="B110" s="40" t="s">
        <v>162</v>
      </c>
      <c r="C110" s="37"/>
      <c r="D110" s="34">
        <v>41826.16</v>
      </c>
    </row>
    <row r="111" spans="1:4" ht="15" hidden="1">
      <c r="A111" s="27" t="s">
        <v>7</v>
      </c>
      <c r="B111" s="41" t="s">
        <v>163</v>
      </c>
      <c r="C111" s="37"/>
      <c r="D111" s="34">
        <v>71915.64</v>
      </c>
    </row>
    <row r="112" spans="1:4" ht="15" hidden="1">
      <c r="A112" s="42" t="s">
        <v>7</v>
      </c>
      <c r="B112" s="43" t="s">
        <v>185</v>
      </c>
      <c r="C112" s="44"/>
      <c r="D112" s="86">
        <v>5137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1745609.1400000001</v>
      </c>
    </row>
    <row r="114" spans="1:4" ht="45" hidden="1">
      <c r="A114" s="47" t="s">
        <v>7</v>
      </c>
      <c r="B114" s="48" t="s">
        <v>165</v>
      </c>
      <c r="C114" s="49"/>
      <c r="D114" s="50">
        <v>613582</v>
      </c>
    </row>
    <row r="115" spans="1:4" ht="15" hidden="1">
      <c r="A115" s="51" t="s">
        <v>7</v>
      </c>
      <c r="B115" s="52" t="s">
        <v>166</v>
      </c>
      <c r="C115" s="37"/>
      <c r="D115" s="34">
        <v>189597</v>
      </c>
    </row>
    <row r="116" spans="1:4" ht="15" hidden="1">
      <c r="A116" s="51" t="s">
        <v>7</v>
      </c>
      <c r="B116" s="52" t="s">
        <v>167</v>
      </c>
      <c r="C116" s="37"/>
      <c r="D116" s="34">
        <v>46211.5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95503</v>
      </c>
    </row>
    <row r="118" spans="1:4" ht="15" hidden="1">
      <c r="A118" s="51"/>
      <c r="B118" s="52" t="s">
        <v>230</v>
      </c>
      <c r="C118" s="37"/>
      <c r="D118" s="34">
        <v>5554</v>
      </c>
    </row>
    <row r="119" spans="1:4" ht="15" hidden="1">
      <c r="A119" s="51"/>
      <c r="B119" s="52" t="s">
        <v>231</v>
      </c>
      <c r="C119" s="37"/>
      <c r="D119" s="34">
        <v>17817</v>
      </c>
    </row>
    <row r="120" spans="1:4" ht="15" hidden="1">
      <c r="A120" s="51"/>
      <c r="B120" s="52" t="s">
        <v>232</v>
      </c>
      <c r="C120" s="37"/>
      <c r="D120" s="34">
        <v>6974</v>
      </c>
    </row>
    <row r="121" spans="1:4" ht="15" hidden="1">
      <c r="A121" s="51"/>
      <c r="B121" s="52" t="s">
        <v>233</v>
      </c>
      <c r="C121" s="37"/>
      <c r="D121" s="34">
        <v>65158</v>
      </c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120392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562912.64</v>
      </c>
    </row>
    <row r="126" spans="1:4" ht="15" hidden="1">
      <c r="A126" s="51"/>
      <c r="B126" s="52" t="s">
        <v>191</v>
      </c>
      <c r="C126" s="37"/>
      <c r="D126" s="34">
        <v>85467</v>
      </c>
    </row>
    <row r="127" spans="1:4" ht="15" hidden="1">
      <c r="A127" s="51"/>
      <c r="B127" s="52" t="s">
        <v>192</v>
      </c>
      <c r="C127" s="37"/>
      <c r="D127" s="34">
        <v>26953</v>
      </c>
    </row>
    <row r="128" spans="1:4" ht="15" hidden="1">
      <c r="A128" s="51"/>
      <c r="B128" s="52" t="s">
        <v>193</v>
      </c>
      <c r="C128" s="37"/>
      <c r="D128" s="34">
        <v>41059</v>
      </c>
    </row>
    <row r="129" spans="1:4" ht="15" hidden="1">
      <c r="A129" s="51"/>
      <c r="B129" s="52" t="s">
        <v>238</v>
      </c>
      <c r="C129" s="37"/>
      <c r="D129" s="34">
        <v>293267.65</v>
      </c>
    </row>
    <row r="130" spans="1:4" ht="15" hidden="1">
      <c r="A130" s="51"/>
      <c r="B130" s="52" t="s">
        <v>239</v>
      </c>
      <c r="C130" s="37"/>
      <c r="D130" s="34">
        <v>116165.99</v>
      </c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117411</v>
      </c>
    </row>
    <row r="137" spans="1:4" ht="15" hidden="1">
      <c r="A137" s="51"/>
      <c r="B137" s="54" t="s">
        <v>172</v>
      </c>
      <c r="C137" s="37"/>
      <c r="D137" s="34">
        <v>8680</v>
      </c>
    </row>
    <row r="138" spans="1:4" ht="15" hidden="1">
      <c r="A138" s="51"/>
      <c r="B138" s="54" t="s">
        <v>173</v>
      </c>
      <c r="C138" s="37"/>
      <c r="D138" s="34">
        <v>26168</v>
      </c>
    </row>
    <row r="139" spans="1:4" ht="15" hidden="1">
      <c r="A139" s="51"/>
      <c r="B139" s="54" t="s">
        <v>174</v>
      </c>
      <c r="C139" s="37"/>
      <c r="D139" s="34">
        <v>15006</v>
      </c>
    </row>
    <row r="140" spans="1:4" ht="15" hidden="1">
      <c r="A140" s="51"/>
      <c r="B140" s="54" t="s">
        <v>175</v>
      </c>
      <c r="C140" s="37"/>
      <c r="D140" s="34">
        <v>4652</v>
      </c>
    </row>
    <row r="141" spans="1:4" ht="15" hidden="1">
      <c r="A141" s="51"/>
      <c r="B141" s="54" t="s">
        <v>176</v>
      </c>
      <c r="C141" s="37"/>
      <c r="D141" s="34">
        <v>62905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38998.76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761178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12849.59</v>
      </c>
    </row>
    <row r="146" spans="1:4" ht="15" hidden="1">
      <c r="A146" s="27">
        <v>11</v>
      </c>
      <c r="B146" s="32" t="s">
        <v>181</v>
      </c>
      <c r="C146" s="33"/>
      <c r="D146" s="34">
        <f>D147+40326+391137+368036</f>
        <v>1189203.881</v>
      </c>
    </row>
    <row r="147" spans="1:4" ht="30" hidden="1">
      <c r="A147" s="28" t="s">
        <v>182</v>
      </c>
      <c r="B147" s="57" t="s">
        <v>183</v>
      </c>
      <c r="C147" s="58"/>
      <c r="D147" s="87">
        <f>278*78.5*12+(6204754.31+6578133.79)*0.01</f>
        <v>389704.881</v>
      </c>
    </row>
    <row r="148" spans="1:4" ht="30" hidden="1">
      <c r="A148" s="59">
        <v>12</v>
      </c>
      <c r="B148" s="60" t="s">
        <v>184</v>
      </c>
      <c r="C148" s="33"/>
      <c r="D148" s="34">
        <v>33868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5" top="0.35433070866141736" bottom="0.11811023622047245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57">
      <selection activeCell="B74" sqref="B7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7.7109375" style="1" customWidth="1"/>
    <col min="4" max="4" width="26.003906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282381.83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282381.83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5981844.64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5885279.85</f>
        <v>5885279.85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5885279.85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5885279.85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378946.6200000001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v>378946.62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83" t="s">
        <v>276</v>
      </c>
    </row>
    <row r="32" spans="1:4" s="9" customFormat="1" ht="39" customHeight="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f>0</f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411279.88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411279.88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9675.268970431065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271584.8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240029.2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31555.6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271584.8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329963.2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-14650.09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5770.140446577932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793336.61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701158.36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92178.25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793336.61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1498115.64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69820.26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15445.409417008997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237846.58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210211.05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27635.53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237843.58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315877.1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-14024.68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1290.0343250615624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2236932.42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1977021.92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259910.5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2236932.42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2280037.18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106262.02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6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21730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4948829.8738</v>
      </c>
    </row>
    <row r="103" spans="1:4" ht="15" hidden="1">
      <c r="A103" s="27">
        <v>1</v>
      </c>
      <c r="B103" s="32" t="s">
        <v>155</v>
      </c>
      <c r="C103" s="33"/>
      <c r="D103" s="34">
        <v>382637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393401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53918.63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188964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705162.73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569265.98</v>
      </c>
    </row>
    <row r="110" spans="1:4" ht="15" hidden="1">
      <c r="A110" s="27"/>
      <c r="B110" s="40" t="s">
        <v>162</v>
      </c>
      <c r="C110" s="37"/>
      <c r="D110" s="34">
        <v>35851</v>
      </c>
    </row>
    <row r="111" spans="1:4" ht="15" hidden="1">
      <c r="A111" s="27" t="s">
        <v>7</v>
      </c>
      <c r="B111" s="41" t="s">
        <v>163</v>
      </c>
      <c r="C111" s="37"/>
      <c r="D111" s="34">
        <v>95642.75</v>
      </c>
    </row>
    <row r="112" spans="1:4" ht="15" hidden="1">
      <c r="A112" s="42" t="s">
        <v>7</v>
      </c>
      <c r="B112" s="43" t="s">
        <v>185</v>
      </c>
      <c r="C112" s="44"/>
      <c r="D112" s="86">
        <v>4403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1334067.27</v>
      </c>
    </row>
    <row r="114" spans="1:4" ht="45" hidden="1">
      <c r="A114" s="47" t="s">
        <v>7</v>
      </c>
      <c r="B114" s="48" t="s">
        <v>165</v>
      </c>
      <c r="C114" s="49"/>
      <c r="D114" s="50">
        <v>584848</v>
      </c>
    </row>
    <row r="115" spans="1:4" ht="15" hidden="1">
      <c r="A115" s="51" t="s">
        <v>7</v>
      </c>
      <c r="B115" s="52" t="s">
        <v>166</v>
      </c>
      <c r="C115" s="37"/>
      <c r="D115" s="34">
        <v>180718</v>
      </c>
    </row>
    <row r="116" spans="1:4" ht="15" hidden="1">
      <c r="A116" s="51" t="s">
        <v>7</v>
      </c>
      <c r="B116" s="52" t="s">
        <v>167</v>
      </c>
      <c r="C116" s="37"/>
      <c r="D116" s="34">
        <v>44898.12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48646</v>
      </c>
    </row>
    <row r="118" spans="1:4" ht="15" hidden="1">
      <c r="A118" s="51"/>
      <c r="B118" s="52" t="s">
        <v>230</v>
      </c>
      <c r="C118" s="37"/>
      <c r="D118" s="34">
        <v>5347</v>
      </c>
    </row>
    <row r="119" spans="1:4" ht="15" hidden="1">
      <c r="A119" s="51"/>
      <c r="B119" s="52" t="s">
        <v>233</v>
      </c>
      <c r="C119" s="37"/>
      <c r="D119" s="34">
        <v>43299</v>
      </c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115902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246021.15000000002</v>
      </c>
    </row>
    <row r="126" spans="1:4" ht="15" hidden="1">
      <c r="A126" s="51"/>
      <c r="B126" s="52" t="s">
        <v>240</v>
      </c>
      <c r="C126" s="37"/>
      <c r="D126" s="34">
        <v>4440.45</v>
      </c>
    </row>
    <row r="127" spans="1:4" ht="15" hidden="1">
      <c r="A127" s="51"/>
      <c r="B127" s="52" t="s">
        <v>238</v>
      </c>
      <c r="C127" s="37"/>
      <c r="D127" s="34">
        <v>241580.7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113034</v>
      </c>
    </row>
    <row r="137" spans="1:4" ht="15" hidden="1">
      <c r="A137" s="51"/>
      <c r="B137" s="54" t="s">
        <v>172</v>
      </c>
      <c r="C137" s="37"/>
      <c r="D137" s="34">
        <v>8357</v>
      </c>
    </row>
    <row r="138" spans="1:4" ht="15" hidden="1">
      <c r="A138" s="51"/>
      <c r="B138" s="54" t="s">
        <v>173</v>
      </c>
      <c r="C138" s="37"/>
      <c r="D138" s="34">
        <v>25192</v>
      </c>
    </row>
    <row r="139" spans="1:4" ht="15" hidden="1">
      <c r="A139" s="51"/>
      <c r="B139" s="54" t="s">
        <v>174</v>
      </c>
      <c r="C139" s="37"/>
      <c r="D139" s="34">
        <v>14447</v>
      </c>
    </row>
    <row r="140" spans="1:4" ht="15" hidden="1">
      <c r="A140" s="51"/>
      <c r="B140" s="54" t="s">
        <v>175</v>
      </c>
      <c r="C140" s="37"/>
      <c r="D140" s="34">
        <v>4479</v>
      </c>
    </row>
    <row r="141" spans="1:4" ht="15" hidden="1">
      <c r="A141" s="51"/>
      <c r="B141" s="54" t="s">
        <v>176</v>
      </c>
      <c r="C141" s="37"/>
      <c r="D141" s="34">
        <v>60559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32591.82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732794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13380.42</v>
      </c>
    </row>
    <row r="146" spans="1:4" ht="15" hidden="1">
      <c r="A146" s="27">
        <v>11</v>
      </c>
      <c r="B146" s="32" t="s">
        <v>181</v>
      </c>
      <c r="C146" s="33"/>
      <c r="D146" s="34">
        <f>D147+38822+376551+354312</f>
        <v>1079308.0038</v>
      </c>
    </row>
    <row r="147" spans="1:4" ht="30" hidden="1">
      <c r="A147" s="28" t="s">
        <v>182</v>
      </c>
      <c r="B147" s="57" t="s">
        <v>183</v>
      </c>
      <c r="C147" s="58"/>
      <c r="D147" s="87">
        <f>233*78.5*12+(5885279.85+3128420.53)*0.01</f>
        <v>309623.0038</v>
      </c>
    </row>
    <row r="148" spans="1:4" ht="30" hidden="1">
      <c r="A148" s="59">
        <v>12</v>
      </c>
      <c r="B148" s="60" t="s">
        <v>184</v>
      </c>
      <c r="C148" s="33"/>
      <c r="D148" s="34">
        <v>32605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50" workbookViewId="0" topLeftCell="A1">
      <selection activeCell="B9" sqref="B9"/>
    </sheetView>
  </sheetViews>
  <sheetFormatPr defaultColWidth="9.140625" defaultRowHeight="15"/>
  <cols>
    <col min="1" max="1" width="5.8515625" style="2" customWidth="1"/>
    <col min="2" max="2" width="59.28125" style="3" customWidth="1"/>
    <col min="3" max="3" width="7.421875" style="1" customWidth="1"/>
    <col min="4" max="4" width="25.2812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5">
      <c r="A8" s="10" t="s">
        <v>14</v>
      </c>
      <c r="B8" s="11" t="s">
        <v>15</v>
      </c>
      <c r="C8" s="12" t="s">
        <v>16</v>
      </c>
      <c r="D8" s="81">
        <v>163972.39</v>
      </c>
    </row>
    <row r="9" spans="1:4" s="9" customFormat="1" ht="15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">
      <c r="A10" s="10" t="s">
        <v>19</v>
      </c>
      <c r="B10" s="13" t="s">
        <v>20</v>
      </c>
      <c r="C10" s="12" t="s">
        <v>16</v>
      </c>
      <c r="D10" s="81">
        <f>D8</f>
        <v>163972.39</v>
      </c>
    </row>
    <row r="11" spans="1:4" s="9" customFormat="1" ht="30">
      <c r="A11" s="10" t="s">
        <v>21</v>
      </c>
      <c r="B11" s="11" t="s">
        <v>22</v>
      </c>
      <c r="C11" s="12" t="s">
        <v>16</v>
      </c>
      <c r="D11" s="14">
        <v>3122625.54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f>3030270.48</f>
        <v>3030270.48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3030270.48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3030270.48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256327.4500000002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/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6" customHeight="1">
      <c r="A31" s="19" t="s">
        <v>59</v>
      </c>
      <c r="B31" s="16" t="s">
        <v>52</v>
      </c>
      <c r="C31" s="8" t="s">
        <v>7</v>
      </c>
      <c r="D31" s="83" t="s">
        <v>277</v>
      </c>
    </row>
    <row r="32" spans="1:4" s="9" customFormat="1" ht="92.25" customHeight="1">
      <c r="A32" s="19" t="s">
        <v>60</v>
      </c>
      <c r="B32" s="16" t="s">
        <v>55</v>
      </c>
      <c r="C32" s="8" t="s">
        <v>7</v>
      </c>
      <c r="D32" s="83" t="s">
        <v>275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D52+D62+D72+D82</f>
        <v>232884.55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232884.55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6112.28713929462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171571.9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151293.17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20278.73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171571.9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208452.07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-9255.1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3919.3616263000945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538873.03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475181.6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63691.43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538873.03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1017593.42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47425.34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10031.648765594715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154487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136227.6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18259.4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154487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205172.26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-9109.48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637.4994377195056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1105430.4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974775.41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130654.99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1105430.4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1126731.59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52511.76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5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33939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3259241.6826</v>
      </c>
    </row>
    <row r="103" spans="1:4" ht="15" hidden="1">
      <c r="A103" s="27">
        <v>1</v>
      </c>
      <c r="B103" s="32" t="s">
        <v>155</v>
      </c>
      <c r="C103" s="33"/>
      <c r="D103" s="34">
        <v>190092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158994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16941.71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188964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736116.75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645673.91</v>
      </c>
    </row>
    <row r="110" spans="1:4" ht="15" hidden="1">
      <c r="A110" s="27"/>
      <c r="B110" s="40" t="s">
        <v>162</v>
      </c>
      <c r="C110" s="37"/>
      <c r="D110" s="34">
        <v>35359.08</v>
      </c>
    </row>
    <row r="111" spans="1:4" ht="15" hidden="1">
      <c r="A111" s="27" t="s">
        <v>7</v>
      </c>
      <c r="B111" s="41" t="s">
        <v>163</v>
      </c>
      <c r="C111" s="37"/>
      <c r="D111" s="34">
        <v>50680.76</v>
      </c>
    </row>
    <row r="112" spans="1:4" ht="15" hidden="1">
      <c r="A112" s="42" t="s">
        <v>7</v>
      </c>
      <c r="B112" s="43" t="s">
        <v>185</v>
      </c>
      <c r="C112" s="44"/>
      <c r="D112" s="86">
        <v>4403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1025768.87</v>
      </c>
    </row>
    <row r="114" spans="1:4" ht="45" hidden="1">
      <c r="A114" s="47" t="s">
        <v>7</v>
      </c>
      <c r="B114" s="48" t="s">
        <v>165</v>
      </c>
      <c r="C114" s="49"/>
      <c r="D114" s="50">
        <v>284733</v>
      </c>
    </row>
    <row r="115" spans="1:4" ht="15" hidden="1">
      <c r="A115" s="51" t="s">
        <v>7</v>
      </c>
      <c r="B115" s="52" t="s">
        <v>166</v>
      </c>
      <c r="C115" s="37"/>
      <c r="D115" s="34">
        <v>87982</v>
      </c>
    </row>
    <row r="116" spans="1:4" ht="15" hidden="1">
      <c r="A116" s="51" t="s">
        <v>7</v>
      </c>
      <c r="B116" s="52" t="s">
        <v>167</v>
      </c>
      <c r="C116" s="37"/>
      <c r="D116" s="34">
        <v>22443.32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2590</v>
      </c>
    </row>
    <row r="118" spans="1:4" ht="15" hidden="1">
      <c r="A118" s="51"/>
      <c r="B118" s="52" t="s">
        <v>230</v>
      </c>
      <c r="C118" s="37"/>
      <c r="D118" s="34">
        <v>2590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56142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517126.55</v>
      </c>
    </row>
    <row r="126" spans="1:4" ht="15" hidden="1">
      <c r="A126" s="51"/>
      <c r="B126" s="52" t="s">
        <v>199</v>
      </c>
      <c r="C126" s="37"/>
      <c r="D126" s="34">
        <v>255171</v>
      </c>
    </row>
    <row r="127" spans="1:4" ht="15" hidden="1">
      <c r="A127" s="51"/>
      <c r="B127" s="52" t="s">
        <v>241</v>
      </c>
      <c r="C127" s="37"/>
      <c r="D127" s="34">
        <v>94689.56</v>
      </c>
    </row>
    <row r="128" spans="1:4" ht="15" hidden="1">
      <c r="A128" s="51"/>
      <c r="B128" s="52" t="s">
        <v>242</v>
      </c>
      <c r="C128" s="37"/>
      <c r="D128" s="34">
        <v>158935.66</v>
      </c>
    </row>
    <row r="129" spans="1:4" ht="15" hidden="1">
      <c r="A129" s="51"/>
      <c r="B129" s="52" t="s">
        <v>243</v>
      </c>
      <c r="C129" s="37"/>
      <c r="D129" s="34">
        <v>8330.33</v>
      </c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54752</v>
      </c>
    </row>
    <row r="137" spans="1:4" ht="15" hidden="1">
      <c r="A137" s="51"/>
      <c r="B137" s="54" t="s">
        <v>172</v>
      </c>
      <c r="C137" s="37"/>
      <c r="D137" s="34">
        <v>4048</v>
      </c>
    </row>
    <row r="138" spans="1:4" ht="15" hidden="1">
      <c r="A138" s="51"/>
      <c r="B138" s="54" t="s">
        <v>173</v>
      </c>
      <c r="C138" s="37"/>
      <c r="D138" s="34">
        <v>12203</v>
      </c>
    </row>
    <row r="139" spans="1:4" ht="15" hidden="1">
      <c r="A139" s="51"/>
      <c r="B139" s="54" t="s">
        <v>174</v>
      </c>
      <c r="C139" s="37"/>
      <c r="D139" s="34">
        <v>6998</v>
      </c>
    </row>
    <row r="140" spans="1:4" ht="15" hidden="1">
      <c r="A140" s="51"/>
      <c r="B140" s="54" t="s">
        <v>175</v>
      </c>
      <c r="C140" s="37"/>
      <c r="D140" s="34">
        <v>2169</v>
      </c>
    </row>
    <row r="141" spans="1:4" ht="15" hidden="1">
      <c r="A141" s="51"/>
      <c r="B141" s="54" t="s">
        <v>176</v>
      </c>
      <c r="C141" s="37"/>
      <c r="D141" s="34">
        <v>29334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13713.5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354957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1748.37</v>
      </c>
    </row>
    <row r="146" spans="1:4" ht="15" hidden="1">
      <c r="A146" s="27">
        <v>11</v>
      </c>
      <c r="B146" s="32" t="s">
        <v>181</v>
      </c>
      <c r="C146" s="33"/>
      <c r="D146" s="34">
        <f>D147+18805+182397+171625</f>
        <v>556152.4826</v>
      </c>
    </row>
    <row r="147" spans="1:4" ht="30" hidden="1">
      <c r="A147" s="28" t="s">
        <v>182</v>
      </c>
      <c r="B147" s="57" t="s">
        <v>183</v>
      </c>
      <c r="C147" s="58"/>
      <c r="D147" s="87">
        <f>144*78.5*12+(3030270.48+1737477.78)*0.01</f>
        <v>183325.4826</v>
      </c>
    </row>
    <row r="148" spans="1:4" ht="30" hidden="1">
      <c r="A148" s="59">
        <v>12</v>
      </c>
      <c r="B148" s="60" t="s">
        <v>184</v>
      </c>
      <c r="C148" s="33"/>
      <c r="D148" s="34">
        <v>15793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4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9.140625" style="3" customWidth="1"/>
    <col min="3" max="3" width="6.7109375" style="1" customWidth="1"/>
    <col min="4" max="4" width="27.4218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v>146886.71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146886.71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3995570.16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3950258.63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3950258.63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3950258.63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192198.24000000022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192198.24000000022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78" customHeight="1">
      <c r="A31" s="19" t="s">
        <v>59</v>
      </c>
      <c r="B31" s="16" t="s">
        <v>52</v>
      </c>
      <c r="C31" s="8" t="s">
        <v>7</v>
      </c>
      <c r="D31" s="83" t="s">
        <v>280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83" t="s">
        <v>281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f>0</f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301651.79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301651.7899999999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15.75" customHeight="1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8980.380121125756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252079.27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224354.45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D50-D51</f>
        <v>27724.819999999978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252079.27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306264.86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-13597.91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6.5" customHeight="1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D60/137.49</f>
        <v>5409.67539457415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743776.27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661972.4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f>D60-D61</f>
        <v>81803.87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743776.27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1404527.22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65458.54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14390.055515699907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221603.3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197230.37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D70-D71</f>
        <v>24372.929999999993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221603.3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294308.59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-13067.06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879.5890450458763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1525216.2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1357466.03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D80-D81</f>
        <v>167750.16999999993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1525216.2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1554606.48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72453.04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25197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4099518.1488</v>
      </c>
    </row>
    <row r="103" spans="1:4" ht="15" hidden="1">
      <c r="A103" s="27">
        <v>1</v>
      </c>
      <c r="B103" s="32" t="s">
        <v>155</v>
      </c>
      <c r="C103" s="33"/>
      <c r="D103" s="34">
        <v>286978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195918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86271.51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188964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548604.11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>
        <v>467878.97</v>
      </c>
    </row>
    <row r="110" spans="1:4" ht="15" hidden="1">
      <c r="A110" s="27"/>
      <c r="B110" s="40" t="s">
        <v>162</v>
      </c>
      <c r="C110" s="37"/>
      <c r="D110" s="34">
        <v>25622.52</v>
      </c>
    </row>
    <row r="111" spans="1:4" ht="15" hidden="1">
      <c r="A111" s="27" t="s">
        <v>7</v>
      </c>
      <c r="B111" s="41" t="s">
        <v>163</v>
      </c>
      <c r="C111" s="37"/>
      <c r="D111" s="34">
        <v>51433.62</v>
      </c>
    </row>
    <row r="112" spans="1:4" ht="15" hidden="1">
      <c r="A112" s="42" t="s">
        <v>7</v>
      </c>
      <c r="B112" s="43" t="s">
        <v>185</v>
      </c>
      <c r="C112" s="44"/>
      <c r="D112" s="86">
        <v>3669</v>
      </c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1506474.13</v>
      </c>
    </row>
    <row r="114" spans="1:4" ht="45" hidden="1">
      <c r="A114" s="47" t="s">
        <v>7</v>
      </c>
      <c r="B114" s="48" t="s">
        <v>165</v>
      </c>
      <c r="C114" s="49"/>
      <c r="D114" s="50">
        <v>406559</v>
      </c>
    </row>
    <row r="115" spans="1:4" ht="15" hidden="1">
      <c r="A115" s="51" t="s">
        <v>7</v>
      </c>
      <c r="B115" s="52" t="s">
        <v>166</v>
      </c>
      <c r="C115" s="37"/>
      <c r="D115" s="34">
        <v>125627</v>
      </c>
    </row>
    <row r="116" spans="1:4" ht="15" hidden="1">
      <c r="A116" s="51" t="s">
        <v>7</v>
      </c>
      <c r="B116" s="52" t="s">
        <v>167</v>
      </c>
      <c r="C116" s="37"/>
      <c r="D116" s="34">
        <v>30384.91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3571</v>
      </c>
    </row>
    <row r="118" spans="1:4" ht="15" hidden="1">
      <c r="A118" s="51"/>
      <c r="B118" s="52" t="s">
        <v>230</v>
      </c>
      <c r="C118" s="37"/>
      <c r="D118" s="34">
        <v>3571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77403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787442.22</v>
      </c>
    </row>
    <row r="126" spans="1:4" ht="15" hidden="1">
      <c r="A126" s="51"/>
      <c r="B126" s="52" t="s">
        <v>187</v>
      </c>
      <c r="C126" s="37"/>
      <c r="D126" s="34">
        <v>248183</v>
      </c>
    </row>
    <row r="127" spans="1:4" ht="15" hidden="1">
      <c r="A127" s="51"/>
      <c r="B127" s="52" t="s">
        <v>188</v>
      </c>
      <c r="C127" s="37"/>
      <c r="D127" s="34">
        <v>47009</v>
      </c>
    </row>
    <row r="128" spans="1:4" ht="15" hidden="1">
      <c r="A128" s="51"/>
      <c r="B128" s="52" t="s">
        <v>244</v>
      </c>
      <c r="C128" s="37"/>
      <c r="D128" s="34">
        <v>221000.5</v>
      </c>
    </row>
    <row r="129" spans="1:4" ht="15" hidden="1">
      <c r="A129" s="51"/>
      <c r="B129" s="52" t="s">
        <v>245</v>
      </c>
      <c r="C129" s="37"/>
      <c r="D129" s="34">
        <v>176526.33</v>
      </c>
    </row>
    <row r="130" spans="1:4" ht="15" hidden="1">
      <c r="A130" s="51"/>
      <c r="B130" s="52" t="s">
        <v>246</v>
      </c>
      <c r="C130" s="37"/>
      <c r="D130" s="34">
        <v>94723.39</v>
      </c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75487</v>
      </c>
    </row>
    <row r="137" spans="1:4" ht="15" hidden="1">
      <c r="A137" s="51"/>
      <c r="B137" s="54" t="s">
        <v>172</v>
      </c>
      <c r="C137" s="37"/>
      <c r="D137" s="34">
        <v>5581</v>
      </c>
    </row>
    <row r="138" spans="1:4" ht="15" hidden="1">
      <c r="A138" s="51"/>
      <c r="B138" s="54" t="s">
        <v>173</v>
      </c>
      <c r="C138" s="37"/>
      <c r="D138" s="34">
        <v>16824</v>
      </c>
    </row>
    <row r="139" spans="1:4" ht="15" hidden="1">
      <c r="A139" s="51"/>
      <c r="B139" s="54" t="s">
        <v>174</v>
      </c>
      <c r="C139" s="37"/>
      <c r="D139" s="34">
        <v>9648</v>
      </c>
    </row>
    <row r="140" spans="1:4" ht="15" hidden="1">
      <c r="A140" s="51"/>
      <c r="B140" s="54" t="s">
        <v>175</v>
      </c>
      <c r="C140" s="37"/>
      <c r="D140" s="34">
        <v>2991</v>
      </c>
    </row>
    <row r="141" spans="1:4" ht="15" hidden="1">
      <c r="A141" s="51"/>
      <c r="B141" s="54" t="s">
        <v>176</v>
      </c>
      <c r="C141" s="37"/>
      <c r="D141" s="34">
        <v>40443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25070.63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489382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2587.95</v>
      </c>
    </row>
    <row r="146" spans="1:4" ht="15" hidden="1">
      <c r="A146" s="27">
        <v>11</v>
      </c>
      <c r="B146" s="32" t="s">
        <v>181</v>
      </c>
      <c r="C146" s="33"/>
      <c r="D146" s="34">
        <f>D147+25927+251473+236620</f>
        <v>747492.8188</v>
      </c>
    </row>
    <row r="147" spans="1:4" ht="30" hidden="1">
      <c r="A147" s="28" t="s">
        <v>182</v>
      </c>
      <c r="B147" s="57" t="s">
        <v>183</v>
      </c>
      <c r="C147" s="58"/>
      <c r="D147" s="87">
        <f>180*78.5*12+(3950258.63+2441023.25)*0.01</f>
        <v>233472.8188</v>
      </c>
    </row>
    <row r="148" spans="1:4" ht="30" hidden="1">
      <c r="A148" s="59">
        <v>12</v>
      </c>
      <c r="B148" s="60" t="s">
        <v>184</v>
      </c>
      <c r="C148" s="33"/>
      <c r="D148" s="34">
        <v>21775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40" workbookViewId="0" topLeftCell="A1">
      <selection activeCell="B10" sqref="B10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8.421875" style="1" customWidth="1"/>
    <col min="4" max="4" width="24.7109375" style="79" customWidth="1"/>
    <col min="5" max="16384" width="9.140625" style="1" customWidth="1"/>
  </cols>
  <sheetData>
    <row r="1" spans="1:4" ht="16.5" customHeight="1">
      <c r="A1" s="98" t="s">
        <v>0</v>
      </c>
      <c r="B1" s="98"/>
      <c r="C1" s="98"/>
      <c r="D1" s="98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80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91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91">
        <v>42369</v>
      </c>
    </row>
    <row r="7" spans="1:4" s="9" customFormat="1" ht="29.25" customHeight="1">
      <c r="A7" s="99" t="s">
        <v>13</v>
      </c>
      <c r="B7" s="99"/>
      <c r="C7" s="99"/>
      <c r="D7" s="99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1">
        <f>223182.95+1869.35</f>
        <v>225052.30000000002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1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1">
        <f>D8</f>
        <v>225052.30000000002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975489.92+22994.58</f>
        <v>998484.5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24863.93+938480.43</f>
        <v>963344.3600000001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963344.3600000001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963344.3600000001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260192.43999999994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260192.44</f>
        <v>260192.44</v>
      </c>
    </row>
    <row r="25" spans="1:4" s="9" customFormat="1" ht="29.25" customHeight="1">
      <c r="A25" s="97" t="s">
        <v>49</v>
      </c>
      <c r="B25" s="97"/>
      <c r="C25" s="97"/>
      <c r="D25" s="97"/>
    </row>
    <row r="26" spans="1:4" s="9" customFormat="1" ht="16.5" customHeight="1">
      <c r="A26" s="6"/>
      <c r="B26" s="7" t="s">
        <v>50</v>
      </c>
      <c r="C26" s="18"/>
      <c r="D26" s="82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6.75" customHeight="1">
      <c r="A31" s="19" t="s">
        <v>59</v>
      </c>
      <c r="B31" s="16" t="s">
        <v>52</v>
      </c>
      <c r="C31" s="8" t="s">
        <v>7</v>
      </c>
      <c r="D31" s="83" t="s">
        <v>282</v>
      </c>
    </row>
    <row r="32" spans="1:4" s="9" customFormat="1" ht="38.25" customHeight="1">
      <c r="A32" s="19" t="s">
        <v>60</v>
      </c>
      <c r="B32" s="16" t="s">
        <v>55</v>
      </c>
      <c r="C32" s="8" t="s">
        <v>7</v>
      </c>
      <c r="D32" s="83" t="s">
        <v>266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3" t="s">
        <v>264</v>
      </c>
    </row>
    <row r="34" spans="1:4" s="9" customFormat="1" ht="16.5" customHeight="1">
      <c r="A34" s="97" t="s">
        <v>62</v>
      </c>
      <c r="B34" s="97"/>
      <c r="C34" s="97"/>
      <c r="D34" s="97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97" t="s">
        <v>72</v>
      </c>
      <c r="B39" s="97"/>
      <c r="C39" s="97"/>
      <c r="D39" s="97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170134.47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170134.47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241692.71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241692.71</v>
      </c>
    </row>
    <row r="46" spans="1:4" s="9" customFormat="1" ht="15" customHeight="1">
      <c r="A46" s="97" t="s">
        <v>81</v>
      </c>
      <c r="B46" s="97"/>
      <c r="C46" s="97"/>
      <c r="D46" s="97"/>
    </row>
    <row r="47" spans="1:4" s="9" customFormat="1" ht="28.5">
      <c r="A47" s="6" t="s">
        <v>82</v>
      </c>
      <c r="B47" s="16" t="s">
        <v>83</v>
      </c>
      <c r="C47" s="8" t="s">
        <v>7</v>
      </c>
      <c r="D47" s="84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8483.207770582794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229258.69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216759.05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42218.38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229258.69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278538.9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-12366.9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84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4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8483.207770582794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124622.77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117828.09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22949.5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124622.7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165509.95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-7348.5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4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572.8496796863795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958583.74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906319.83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176524.83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958583.74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977055.25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45536.04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97" t="s">
        <v>138</v>
      </c>
      <c r="B87" s="97"/>
      <c r="C87" s="97"/>
      <c r="D87" s="97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97" t="s">
        <v>143</v>
      </c>
      <c r="B92" s="97"/>
      <c r="C92" s="97"/>
      <c r="D92" s="97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92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92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22155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85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949497.8239</v>
      </c>
    </row>
    <row r="103" spans="1:4" ht="15" hidden="1">
      <c r="A103" s="27">
        <v>1</v>
      </c>
      <c r="B103" s="32" t="s">
        <v>155</v>
      </c>
      <c r="C103" s="33"/>
      <c r="D103" s="34">
        <v>95416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56071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16432.68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39" t="s">
        <v>160</v>
      </c>
      <c r="C108" s="37"/>
      <c r="D108" s="34"/>
    </row>
    <row r="109" spans="1:4" ht="15" hidden="1">
      <c r="A109" s="27"/>
      <c r="B109" s="40" t="s">
        <v>161</v>
      </c>
      <c r="C109" s="37"/>
      <c r="D109" s="34"/>
    </row>
    <row r="110" spans="1:4" ht="15" hidden="1">
      <c r="A110" s="27"/>
      <c r="B110" s="40" t="s">
        <v>162</v>
      </c>
      <c r="C110" s="37"/>
      <c r="D110" s="34"/>
    </row>
    <row r="111" spans="1:4" ht="15" hidden="1">
      <c r="A111" s="27" t="s">
        <v>7</v>
      </c>
      <c r="B111" s="41" t="s">
        <v>163</v>
      </c>
      <c r="C111" s="37"/>
      <c r="D111" s="34"/>
    </row>
    <row r="112" spans="1:4" ht="15" hidden="1">
      <c r="A112" s="42" t="s">
        <v>7</v>
      </c>
      <c r="B112" s="43" t="s">
        <v>185</v>
      </c>
      <c r="C112" s="44"/>
      <c r="D112" s="86"/>
    </row>
    <row r="113" spans="1:4" ht="60" hidden="1">
      <c r="A113" s="27">
        <f>SUM(A107)+1</f>
        <v>6</v>
      </c>
      <c r="B113" s="45" t="s">
        <v>164</v>
      </c>
      <c r="C113" s="46"/>
      <c r="D113" s="34">
        <f>D114+D115+D116+D117+D124+D125+D136</f>
        <v>308113.81</v>
      </c>
    </row>
    <row r="114" spans="1:4" ht="45" hidden="1">
      <c r="A114" s="47" t="s">
        <v>7</v>
      </c>
      <c r="B114" s="48" t="s">
        <v>165</v>
      </c>
      <c r="C114" s="49"/>
      <c r="D114" s="50">
        <v>141872</v>
      </c>
    </row>
    <row r="115" spans="1:4" ht="15" hidden="1">
      <c r="A115" s="51" t="s">
        <v>7</v>
      </c>
      <c r="B115" s="52" t="s">
        <v>166</v>
      </c>
      <c r="C115" s="37"/>
      <c r="D115" s="34">
        <v>43838</v>
      </c>
    </row>
    <row r="116" spans="1:4" ht="15" hidden="1">
      <c r="A116" s="51" t="s">
        <v>7</v>
      </c>
      <c r="B116" s="52" t="s">
        <v>167</v>
      </c>
      <c r="C116" s="37"/>
      <c r="D116" s="34">
        <v>14107.41</v>
      </c>
    </row>
    <row r="117" spans="1:4" ht="15" hidden="1">
      <c r="A117" s="51" t="s">
        <v>7</v>
      </c>
      <c r="B117" s="52" t="s">
        <v>168</v>
      </c>
      <c r="C117" s="37"/>
      <c r="D117" s="34">
        <f>SUM(D118:D123)</f>
        <v>1192</v>
      </c>
    </row>
    <row r="118" spans="1:4" ht="15" hidden="1">
      <c r="A118" s="51"/>
      <c r="B118" s="52" t="s">
        <v>230</v>
      </c>
      <c r="C118" s="37"/>
      <c r="D118" s="34">
        <v>1192</v>
      </c>
    </row>
    <row r="119" spans="1:4" ht="15" hidden="1">
      <c r="A119" s="51"/>
      <c r="B119" s="52"/>
      <c r="C119" s="37"/>
      <c r="D119" s="34"/>
    </row>
    <row r="120" spans="1:4" ht="15" hidden="1">
      <c r="A120" s="51"/>
      <c r="B120" s="52"/>
      <c r="C120" s="37"/>
      <c r="D120" s="34"/>
    </row>
    <row r="121" spans="1:4" ht="15" hidden="1">
      <c r="A121" s="51"/>
      <c r="B121" s="52"/>
      <c r="C121" s="37"/>
      <c r="D121" s="34"/>
    </row>
    <row r="122" spans="1:4" ht="15" hidden="1">
      <c r="A122" s="51"/>
      <c r="B122" s="52"/>
      <c r="C122" s="37"/>
      <c r="D122" s="34"/>
    </row>
    <row r="123" spans="1:4" ht="15" hidden="1">
      <c r="A123" s="51"/>
      <c r="B123" s="52"/>
      <c r="C123" s="37"/>
      <c r="D123" s="34"/>
    </row>
    <row r="124" spans="1:4" ht="15" hidden="1">
      <c r="A124" s="51" t="s">
        <v>7</v>
      </c>
      <c r="B124" s="52" t="s">
        <v>169</v>
      </c>
      <c r="C124" s="37"/>
      <c r="D124" s="34">
        <v>25838</v>
      </c>
    </row>
    <row r="125" spans="1:4" ht="15" hidden="1">
      <c r="A125" s="51" t="s">
        <v>7</v>
      </c>
      <c r="B125" s="52" t="s">
        <v>170</v>
      </c>
      <c r="C125" s="37"/>
      <c r="D125" s="34">
        <f>SUM(D126:D135)</f>
        <v>56068.399999999994</v>
      </c>
    </row>
    <row r="126" spans="1:4" ht="15" hidden="1">
      <c r="A126" s="51"/>
      <c r="B126" s="52" t="s">
        <v>241</v>
      </c>
      <c r="C126" s="37"/>
      <c r="D126" s="34">
        <v>17005.09</v>
      </c>
    </row>
    <row r="127" spans="1:4" ht="15" hidden="1">
      <c r="A127" s="51"/>
      <c r="B127" s="52" t="s">
        <v>251</v>
      </c>
      <c r="C127" s="37"/>
      <c r="D127" s="34">
        <v>39063.31</v>
      </c>
    </row>
    <row r="128" spans="1:4" ht="15" hidden="1">
      <c r="A128" s="51"/>
      <c r="B128" s="52"/>
      <c r="C128" s="37"/>
      <c r="D128" s="34"/>
    </row>
    <row r="129" spans="1:4" ht="15" hidden="1">
      <c r="A129" s="51"/>
      <c r="B129" s="52"/>
      <c r="C129" s="37"/>
      <c r="D129" s="34"/>
    </row>
    <row r="130" spans="1:4" ht="15" hidden="1">
      <c r="A130" s="51"/>
      <c r="B130" s="52"/>
      <c r="C130" s="37"/>
      <c r="D130" s="34"/>
    </row>
    <row r="131" spans="1:4" ht="15" hidden="1">
      <c r="A131" s="51"/>
      <c r="B131" s="52"/>
      <c r="C131" s="37"/>
      <c r="D131" s="34"/>
    </row>
    <row r="132" spans="1:4" ht="15" hidden="1">
      <c r="A132" s="51"/>
      <c r="B132" s="52"/>
      <c r="C132" s="37"/>
      <c r="D132" s="34"/>
    </row>
    <row r="133" spans="1:4" ht="15" hidden="1">
      <c r="A133" s="51"/>
      <c r="B133" s="52"/>
      <c r="C133" s="37"/>
      <c r="D133" s="34"/>
    </row>
    <row r="134" spans="1:4" ht="15" hidden="1">
      <c r="A134" s="51"/>
      <c r="B134" s="52"/>
      <c r="C134" s="37"/>
      <c r="D134" s="34"/>
    </row>
    <row r="135" spans="1:4" ht="15" hidden="1">
      <c r="A135" s="51"/>
      <c r="B135" s="52"/>
      <c r="C135" s="37"/>
      <c r="D135" s="34"/>
    </row>
    <row r="136" spans="1:4" ht="15" hidden="1">
      <c r="A136" s="51" t="s">
        <v>7</v>
      </c>
      <c r="B136" s="53" t="s">
        <v>171</v>
      </c>
      <c r="C136" s="37"/>
      <c r="D136" s="34">
        <f>SUM(D137:D141)</f>
        <v>25198</v>
      </c>
    </row>
    <row r="137" spans="1:4" ht="15" hidden="1">
      <c r="A137" s="51"/>
      <c r="B137" s="54" t="s">
        <v>172</v>
      </c>
      <c r="C137" s="37"/>
      <c r="D137" s="34">
        <v>1863</v>
      </c>
    </row>
    <row r="138" spans="1:4" ht="15" hidden="1">
      <c r="A138" s="51"/>
      <c r="B138" s="54" t="s">
        <v>173</v>
      </c>
      <c r="C138" s="37"/>
      <c r="D138" s="34">
        <v>5616</v>
      </c>
    </row>
    <row r="139" spans="1:4" ht="15" hidden="1">
      <c r="A139" s="51"/>
      <c r="B139" s="54" t="s">
        <v>174</v>
      </c>
      <c r="C139" s="37"/>
      <c r="D139" s="34">
        <v>3221</v>
      </c>
    </row>
    <row r="140" spans="1:4" ht="15" hidden="1">
      <c r="A140" s="51"/>
      <c r="B140" s="54" t="s">
        <v>175</v>
      </c>
      <c r="C140" s="37"/>
      <c r="D140" s="34">
        <v>998</v>
      </c>
    </row>
    <row r="141" spans="1:4" ht="15" hidden="1">
      <c r="A141" s="51"/>
      <c r="B141" s="54" t="s">
        <v>176</v>
      </c>
      <c r="C141" s="37"/>
      <c r="D141" s="34">
        <v>13500</v>
      </c>
    </row>
    <row r="142" spans="1:4" ht="15" hidden="1">
      <c r="A142" s="27">
        <v>7</v>
      </c>
      <c r="B142" s="32" t="s">
        <v>177</v>
      </c>
      <c r="C142" s="55"/>
      <c r="D142" s="56"/>
    </row>
    <row r="143" spans="1:4" ht="15" hidden="1">
      <c r="A143" s="27">
        <f>SUM(A142)+1</f>
        <v>8</v>
      </c>
      <c r="B143" s="32" t="s">
        <v>178</v>
      </c>
      <c r="C143" s="55"/>
      <c r="D143" s="34">
        <v>35875.59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163360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104.87</v>
      </c>
    </row>
    <row r="146" spans="1:4" ht="15" hidden="1">
      <c r="A146" s="27">
        <v>11</v>
      </c>
      <c r="B146" s="32" t="s">
        <v>181</v>
      </c>
      <c r="C146" s="33"/>
      <c r="D146" s="34">
        <f>D147+8655+83944+78986</f>
        <v>266854.8739</v>
      </c>
    </row>
    <row r="147" spans="1:4" ht="30" hidden="1">
      <c r="A147" s="28" t="s">
        <v>182</v>
      </c>
      <c r="B147" s="57" t="s">
        <v>183</v>
      </c>
      <c r="C147" s="58"/>
      <c r="D147" s="87">
        <f>78*78.5*12+(938480.43+1240906.96)*0.01</f>
        <v>95269.8739</v>
      </c>
    </row>
    <row r="148" spans="1:4" ht="30" hidden="1">
      <c r="A148" s="59">
        <v>12</v>
      </c>
      <c r="B148" s="60" t="s">
        <v>184</v>
      </c>
      <c r="C148" s="33"/>
      <c r="D148" s="34">
        <v>7269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2016-03-28T13:02:00Z</dcterms:modified>
  <cp:category/>
  <cp:version/>
  <cp:contentType/>
  <cp:contentStatus/>
</cp:coreProperties>
</file>